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Załącznik Nr 2a" sheetId="1" r:id="rId1"/>
  </sheets>
  <definedNames>
    <definedName name="_xlnm.Print_Area" localSheetId="0">'Załącznik Nr 2a'!$A$1:$L$193</definedName>
    <definedName name="_xlnm.Print_Titles" localSheetId="0">'Załącznik Nr 2a'!$9:$11</definedName>
  </definedNames>
  <calcPr fullCalcOnLoad="1"/>
</workbook>
</file>

<file path=xl/sharedStrings.xml><?xml version="1.0" encoding="utf-8"?>
<sst xmlns="http://schemas.openxmlformats.org/spreadsheetml/2006/main" count="249" uniqueCount="160">
  <si>
    <t xml:space="preserve">                Załącznik nr 2a</t>
  </si>
  <si>
    <t>do Uchwały Budżetowej</t>
  </si>
  <si>
    <t>Miasta Płocka na rok 2013</t>
  </si>
  <si>
    <t>WYDATKI BIEŻĄCE BUDŻETU MIASTA PŁOCKA NA 2013 ROK</t>
  </si>
  <si>
    <t>Dział</t>
  </si>
  <si>
    <t>Rozdział</t>
  </si>
  <si>
    <t>Nazwa działu i rozdziału</t>
  </si>
  <si>
    <t>Ogółem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</si>
  <si>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</si>
  <si>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</si>
  <si>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</si>
  <si>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</si>
  <si>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</si>
  <si>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</si>
  <si>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</si>
  <si>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</si>
  <si>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</si>
  <si>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WYDATKI GMINY</t>
  </si>
  <si>
    <t>010</t>
  </si>
  <si>
    <t>-</t>
  </si>
  <si>
    <t>Rolnictwo i łowiectwo</t>
  </si>
  <si>
    <t>01030</t>
  </si>
  <si>
    <t>Izby rolnicze</t>
  </si>
  <si>
    <t>01095</t>
  </si>
  <si>
    <t>Pozostała działalność</t>
  </si>
  <si>
    <t>Przetwórstwo przemysłowe</t>
  </si>
  <si>
    <t>Rozwój przedsiębiorczości</t>
  </si>
  <si>
    <t>Wytwarzanie i zaopatrywanie w energię elektryczną, gaz i wodę</t>
  </si>
  <si>
    <t>Dostarczanie wody</t>
  </si>
  <si>
    <t>Handel</t>
  </si>
  <si>
    <t>Transport i łączność</t>
  </si>
  <si>
    <t>Lokalny transport zbiorowy</t>
  </si>
  <si>
    <t>Drogi publiczne gminne</t>
  </si>
  <si>
    <t>Drogi wewnętrzne</t>
  </si>
  <si>
    <t>Gospodarka mieszkaniowa</t>
  </si>
  <si>
    <t>Gospodarka gruntami i nieruchomościami</t>
  </si>
  <si>
    <t>Towarzystwa budownictwa społecznego</t>
  </si>
  <si>
    <t>Działalność usługowa</t>
  </si>
  <si>
    <t>Plany zagospodarowania przestrzennego</t>
  </si>
  <si>
    <t>Opracowania geodezyjne i kartograficzne</t>
  </si>
  <si>
    <t>Cmentarze</t>
  </si>
  <si>
    <t>Informatyka</t>
  </si>
  <si>
    <t>Administracja publiczna</t>
  </si>
  <si>
    <t>Urzędy wojewódzkie</t>
  </si>
  <si>
    <t>Starostwa powiatowe</t>
  </si>
  <si>
    <t>Rady miast na prawach powiatu</t>
  </si>
  <si>
    <t>Urzędy miast na prawach powiatu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</si>
  <si>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</si>
  <si>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</si>
  <si>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</si>
  <si>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</si>
  <si>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</si>
  <si>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</si>
  <si>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Straż Miejska</t>
  </si>
  <si>
    <t>Zarządzanie kryzysowe</t>
  </si>
  <si>
    <t>Obsługa długu publicznego</t>
  </si>
  <si>
    <t>Obsługa zadłużenia zagranicznego, należności i innych operacji zagranicznych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</si>
  <si>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</si>
  <si>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</si>
  <si>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</si>
  <si>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Rezerwy ogólne i celowe</t>
  </si>
  <si>
    <t>Część równoważąca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</si>
  <si>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</si>
  <si>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</si>
  <si>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</si>
  <si>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</si>
  <si>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</si>
  <si>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>Zespoły obsługi ekonomiczno-administracyjnej szkół</t>
  </si>
  <si>
    <t>Dokształcanie i doskonalenie nauczycieli</t>
  </si>
  <si>
    <t>Szkolnictwo wyższe</t>
  </si>
  <si>
    <t>Działalność dydaktyczna</t>
  </si>
  <si>
    <t>Ochrona zdrowia</t>
  </si>
  <si>
    <t>Programy polityki zdrowotnej</t>
  </si>
  <si>
    <t>Zwalczanie narkomanii</t>
  </si>
  <si>
    <t>Przeciwdziałanie alkoholizmowi</t>
  </si>
  <si>
    <t>Izby wytrzeźwień</t>
  </si>
  <si>
    <t>Pomoc społeczna</t>
  </si>
  <si>
    <t>Placówki opiekuńczo-wychowawcze</t>
  </si>
  <si>
    <t>Ośrodki wsparcia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</si>
  <si>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</si>
  <si>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</si>
  <si>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</si>
  <si>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</si>
  <si>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</si>
  <si>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</si>
  <si>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</si>
  <si>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</si>
  <si>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</si>
  <si>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Żłobki</t>
  </si>
  <si>
    <t>Edukacyjna opieka wychowawcza</t>
  </si>
  <si>
    <t>Świetlice szkolne</t>
  </si>
  <si>
    <t>Kolonie i obozy oraz inne formy wypoczynku dzieci i młodzieży szkolnej, a także szkolenia młodzieży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</si>
  <si>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</si>
  <si>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</si>
  <si>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</si>
  <si>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</si>
  <si>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</si>
  <si>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</si>
  <si>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</si>
  <si>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</si>
  <si>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</si>
  <si>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</si>
  <si>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</si>
  <si>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</si>
  <si>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Ochrona zabytków i opieka nad zabytkami</t>
  </si>
  <si>
    <t>Ogrody botaniczne i zoologiczne oraz naturalne obszary i obiekty chronionej przyrody</t>
  </si>
  <si>
    <t>Ogrody botaniczne i zoologiczne</t>
  </si>
  <si>
    <t>Obiekty sportowe</t>
  </si>
  <si>
    <t>Ogółem wydatki gminy</t>
  </si>
  <si>
    <t>WYDATKI POWIATU</t>
  </si>
  <si>
    <t>020</t>
  </si>
  <si>
    <t>Leśnictwo</t>
  </si>
  <si>
    <t>02001</t>
  </si>
  <si>
    <t>Gospodarka leśna</t>
  </si>
  <si>
    <t>02002</t>
  </si>
  <si>
    <t>Nadzór nad gospodarką leśną</t>
  </si>
  <si>
    <t>Drogi publiczne w miastach na prawach powiatu</t>
  </si>
  <si>
    <t>Turystyka</t>
  </si>
  <si>
    <t>Zadania w zakresie upowszechniania turystyki</t>
  </si>
  <si>
    <t>Prace geodezyjne i kartograficzne (nieinwestycyjne)</t>
  </si>
  <si>
    <t>Nadzór budowlany</t>
  </si>
  <si>
    <t>Kwalifikacja wojskowa</t>
  </si>
  <si>
    <t>Komendy wojewódzkie Policji</t>
  </si>
  <si>
    <t>Komendy powiatowe Policji</t>
  </si>
  <si>
    <t>Komendy wojewódzkie Państwowej Straży Pożarnej</t>
  </si>
  <si>
    <t>Komendy powiatowe Państwowej Straży Pożarnej</t>
  </si>
  <si>
    <t>Część równoważąca subwencji ogólnej dla powiatów</t>
  </si>
  <si>
    <t>Szkoły podstawowe specjalne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</si>
  <si>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</si>
  <si>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</si>
  <si>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</si>
  <si>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</si>
  <si>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</si>
  <si>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</si>
  <si>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</si>
  <si>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</si>
  <si>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Domy pomocy społecznej</t>
  </si>
  <si>
    <t>Rodziny zastępcze</t>
  </si>
  <si>
    <t>Jednostki specjalistycznego poradnictwa, mieszkania chronione i ośrodki interwencji kryzysowej</t>
  </si>
  <si>
    <t>Rehabilitacja zawodowa i społeczna osób niepełnosprawnych</t>
  </si>
  <si>
    <t>Zespoły do spraw orzekania o niepełnosprawności</t>
  </si>
  <si>
    <t>Państwowy Fundusz Rehabilitacji Osób Niepełnosprawnych</t>
  </si>
  <si>
    <t>Powiatowe urzędy pracy</t>
  </si>
  <si>
    <t>Specjalne ośrodki szkolno-wychowawcze</t>
  </si>
  <si>
    <t>Poradnie psychologiczno-pedagogiczne, w tym poradnie specjalistyczne</t>
  </si>
  <si>
    <t>Placówki wychowania pozaszkolnego</t>
  </si>
  <si>
    <t>Internaty i bursy szkolne</t>
  </si>
  <si>
    <t>Szkolne schroniska młodzieżowe</t>
  </si>
  <si>
    <t>Zmniejszenie hałasu i wibracji</t>
  </si>
  <si>
    <t>Galerie i biura wystaw artystycznych</t>
  </si>
  <si>
    <t>Biblioteki</t>
  </si>
  <si>
    <t>Ogółem wydatki powiatu</t>
  </si>
  <si>
    <t>Ogółem wydatki (gmina + powiat)</t>
  </si>
  <si>
    <t>Kultura fizyczna</t>
  </si>
  <si>
    <t>Zadania w zakresie kultury fizycznej</t>
  </si>
  <si>
    <t>Stołówki szkolne i przedszkolne</t>
  </si>
  <si>
    <t>Inne formy wychowania przedszkolnego</t>
  </si>
  <si>
    <t>Wspieranie rodziny</t>
  </si>
  <si>
    <t>Nr 500/XXX/2012 Rady Miasta Płocka</t>
  </si>
  <si>
    <t>z dnia 28 grudnia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</si>
</sst>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16"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15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1"/>
  <sheetViews>
    <sheetView tabSelected="1" view="pageBreakPreview" zoomScaleSheetLayoutView="100" workbookViewId="0" topLeftCell="A1">
      <pane ySplit="10" topLeftCell="BM148" activePane="bottomLeft" state="frozen"/>
      <selection pane="topLeft" activeCell="A1" sqref="A1"/>
      <selection pane="bottomLeft" activeCell="N149" sqref="N149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3.140625" style="1" customWidth="1"/>
    <col min="4" max="4" width="14.140625" style="1" customWidth="1"/>
    <col min="5" max="5" width="13.421875" style="1" customWidth="1"/>
    <col min="6" max="6" width="14.00390625" style="1" customWidth="1"/>
    <col min="7" max="7" width="13.8515625" style="1" customWidth="1"/>
    <col min="8" max="8" width="12.8515625" style="1" customWidth="1"/>
    <col min="9" max="9" width="12.8515625" style="0" customWidth="1"/>
    <col min="10" max="10" width="11.8515625" style="0" customWidth="1"/>
    <col min="11" max="11" width="15.28125" style="0" customWidth="1"/>
    <col min="12" max="12" width="13.8515625" style="0" customWidth="1"/>
    <col min="13" max="14" width="13.7109375" style="0" customWidth="1"/>
  </cols>
  <sheetData>
    <row r="1" spans="1:12" ht="13.5" customHeight="1">
      <c r="A1" s="2"/>
      <c r="B1" s="3"/>
      <c r="C1" s="3"/>
      <c r="D1" s="3"/>
      <c r="E1" s="3"/>
      <c r="F1" s="3"/>
      <c r="G1" s="4"/>
      <c r="H1" s="3"/>
      <c r="I1" s="5"/>
      <c r="J1" s="36" t="s">
        <v>0</v>
      </c>
      <c r="K1" s="36"/>
      <c r="L1" s="36"/>
    </row>
    <row r="2" spans="1:12" ht="13.5" customHeight="1">
      <c r="A2" s="2"/>
      <c r="B2" s="3"/>
      <c r="C2" s="3"/>
      <c r="D2" s="3"/>
      <c r="E2" s="3"/>
      <c r="F2" s="3"/>
      <c r="G2" s="4"/>
      <c r="H2" s="3"/>
      <c r="I2" s="6"/>
      <c r="J2" s="37" t="s">
        <v>1</v>
      </c>
      <c r="K2" s="37"/>
      <c r="L2" s="37"/>
    </row>
    <row r="3" spans="1:12" ht="13.5" customHeight="1">
      <c r="A3" s="2"/>
      <c r="B3" s="3"/>
      <c r="C3" s="3"/>
      <c r="D3" s="3"/>
      <c r="E3" s="3"/>
      <c r="F3" s="3"/>
      <c r="G3" s="4"/>
      <c r="H3" s="3"/>
      <c r="I3" s="5"/>
      <c r="J3" s="37" t="s">
        <v>2</v>
      </c>
      <c r="K3" s="37"/>
      <c r="L3" s="37"/>
    </row>
    <row r="4" spans="1:12" ht="13.5" customHeight="1">
      <c r="A4" s="2"/>
      <c r="B4" s="3"/>
      <c r="C4" s="3"/>
      <c r="D4" s="3"/>
      <c r="E4" s="3"/>
      <c r="F4" s="3"/>
      <c r="G4" s="4"/>
      <c r="H4" s="3"/>
      <c r="I4" s="8"/>
      <c r="J4" s="37" t="s">
        <v>158</v>
      </c>
      <c r="K4" s="37"/>
      <c r="L4" s="37"/>
    </row>
    <row r="5" spans="1:12" ht="13.5" customHeight="1">
      <c r="A5" s="2"/>
      <c r="B5" s="3"/>
      <c r="C5" s="9"/>
      <c r="D5" s="3"/>
      <c r="E5" s="3"/>
      <c r="F5" s="3"/>
      <c r="G5" s="4"/>
      <c r="H5" s="3"/>
      <c r="I5" s="7"/>
      <c r="J5" s="37" t="s">
        <v>159</v>
      </c>
      <c r="K5" s="37"/>
      <c r="L5" s="37"/>
    </row>
    <row r="6" spans="1:6" ht="18.75" customHeight="1">
      <c r="A6" s="10"/>
      <c r="B6" s="10"/>
      <c r="C6" s="10"/>
      <c r="D6" s="10"/>
      <c r="E6" s="10"/>
      <c r="F6" s="10"/>
    </row>
    <row r="7" spans="1:12" ht="18.75" customHeight="1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0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11" customFormat="1" ht="20.25" customHeight="1">
      <c r="A9" s="39" t="s">
        <v>4</v>
      </c>
      <c r="B9" s="39" t="s">
        <v>5</v>
      </c>
      <c r="C9" s="39" t="s">
        <v>6</v>
      </c>
      <c r="D9" s="39" t="s">
        <v>7</v>
      </c>
      <c r="E9" s="39" t="s">
        <v>8</v>
      </c>
      <c r="F9" s="39" t="s">
        <v>9</v>
      </c>
      <c r="G9" s="39"/>
      <c r="H9" s="39" t="s">
        <v>10</v>
      </c>
      <c r="I9" s="39" t="s">
        <v>11</v>
      </c>
      <c r="J9" s="39" t="s">
        <v>12</v>
      </c>
      <c r="K9" s="39" t="s">
        <v>13</v>
      </c>
      <c r="L9" s="40" t="s">
        <v>14</v>
      </c>
    </row>
    <row r="10" spans="1:12" s="11" customFormat="1" ht="86.25" customHeight="1">
      <c r="A10" s="39"/>
      <c r="B10" s="39"/>
      <c r="C10" s="39"/>
      <c r="D10" s="39"/>
      <c r="E10" s="39"/>
      <c r="F10" s="31" t="s">
        <v>15</v>
      </c>
      <c r="G10" s="31" t="s">
        <v>16</v>
      </c>
      <c r="H10" s="39"/>
      <c r="I10" s="39"/>
      <c r="J10" s="39"/>
      <c r="K10" s="39"/>
      <c r="L10" s="40"/>
    </row>
    <row r="11" spans="1:12" s="11" customFormat="1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s="11" customFormat="1" ht="24.75" customHeight="1">
      <c r="A12" s="42" t="s">
        <v>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1" customFormat="1" ht="34.5" customHeight="1">
      <c r="A13" s="13" t="s">
        <v>18</v>
      </c>
      <c r="B13" s="13" t="s">
        <v>19</v>
      </c>
      <c r="C13" s="14" t="s">
        <v>20</v>
      </c>
      <c r="D13" s="15">
        <f>D14+D15</f>
        <v>14800</v>
      </c>
      <c r="E13" s="15">
        <f aca="true" t="shared" si="0" ref="E13:L13">E14+E15</f>
        <v>10000</v>
      </c>
      <c r="F13" s="15">
        <f t="shared" si="0"/>
        <v>0</v>
      </c>
      <c r="G13" s="15">
        <f t="shared" si="0"/>
        <v>10000</v>
      </c>
      <c r="H13" s="15">
        <f t="shared" si="0"/>
        <v>4800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2" s="11" customFormat="1" ht="33" customHeight="1">
      <c r="A14" s="16" t="s">
        <v>18</v>
      </c>
      <c r="B14" s="16" t="s">
        <v>21</v>
      </c>
      <c r="C14" s="17" t="s">
        <v>22</v>
      </c>
      <c r="D14" s="18">
        <f>E14+H14+I14+J14+K14+L14</f>
        <v>4800</v>
      </c>
      <c r="E14" s="18">
        <f>F14+G14</f>
        <v>0</v>
      </c>
      <c r="F14" s="18"/>
      <c r="G14" s="18"/>
      <c r="H14" s="18">
        <v>4800</v>
      </c>
      <c r="I14" s="19"/>
      <c r="J14" s="19"/>
      <c r="K14" s="19"/>
      <c r="L14" s="19"/>
    </row>
    <row r="15" spans="1:12" s="11" customFormat="1" ht="33" customHeight="1">
      <c r="A15" s="20" t="s">
        <v>18</v>
      </c>
      <c r="B15" s="20" t="s">
        <v>23</v>
      </c>
      <c r="C15" s="21" t="s">
        <v>24</v>
      </c>
      <c r="D15" s="18">
        <f>E15+H15+I15+J15+K15+L15</f>
        <v>10000</v>
      </c>
      <c r="E15" s="18">
        <f>F15+G15</f>
        <v>10000</v>
      </c>
      <c r="F15" s="18"/>
      <c r="G15" s="18">
        <v>10000</v>
      </c>
      <c r="H15" s="18"/>
      <c r="I15" s="18"/>
      <c r="J15" s="18"/>
      <c r="K15" s="18"/>
      <c r="L15" s="18"/>
    </row>
    <row r="16" spans="1:12" s="11" customFormat="1" ht="53.25" customHeight="1">
      <c r="A16" s="13">
        <v>150</v>
      </c>
      <c r="B16" s="13" t="s">
        <v>19</v>
      </c>
      <c r="C16" s="14" t="s">
        <v>25</v>
      </c>
      <c r="D16" s="15">
        <f>D17</f>
        <v>78250</v>
      </c>
      <c r="E16" s="15">
        <f aca="true" t="shared" si="1" ref="E16:L16">E17</f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78250</v>
      </c>
      <c r="K16" s="15">
        <f t="shared" si="1"/>
        <v>0</v>
      </c>
      <c r="L16" s="15">
        <f t="shared" si="1"/>
        <v>0</v>
      </c>
    </row>
    <row r="17" spans="1:12" s="11" customFormat="1" ht="34.5" customHeight="1">
      <c r="A17" s="20">
        <v>150</v>
      </c>
      <c r="B17" s="20">
        <v>15011</v>
      </c>
      <c r="C17" s="21" t="s">
        <v>26</v>
      </c>
      <c r="D17" s="18">
        <f>E17+H17+I17+J17+K17+L17</f>
        <v>78250</v>
      </c>
      <c r="E17" s="18">
        <f>F17+G17</f>
        <v>0</v>
      </c>
      <c r="F17" s="18"/>
      <c r="G17" s="18"/>
      <c r="H17" s="19"/>
      <c r="I17" s="19"/>
      <c r="J17" s="19">
        <v>78250</v>
      </c>
      <c r="K17" s="19"/>
      <c r="L17" s="19"/>
    </row>
    <row r="18" spans="1:12" s="11" customFormat="1" ht="53.25" customHeight="1">
      <c r="A18" s="13">
        <v>400</v>
      </c>
      <c r="B18" s="13" t="s">
        <v>19</v>
      </c>
      <c r="C18" s="14" t="s">
        <v>27</v>
      </c>
      <c r="D18" s="15">
        <f>D19</f>
        <v>1871207</v>
      </c>
      <c r="E18" s="15">
        <f aca="true" t="shared" si="2" ref="E18:L18">E19</f>
        <v>1871207</v>
      </c>
      <c r="F18" s="15">
        <f t="shared" si="2"/>
        <v>0</v>
      </c>
      <c r="G18" s="15">
        <f t="shared" si="2"/>
        <v>1871207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</row>
    <row r="19" spans="1:12" s="11" customFormat="1" ht="34.5" customHeight="1">
      <c r="A19" s="20">
        <v>400</v>
      </c>
      <c r="B19" s="20">
        <v>40002</v>
      </c>
      <c r="C19" s="21" t="s">
        <v>28</v>
      </c>
      <c r="D19" s="18">
        <f>E19+H19+I19+J19+K19+L19</f>
        <v>1871207</v>
      </c>
      <c r="E19" s="18">
        <f>F19+G19</f>
        <v>1871207</v>
      </c>
      <c r="F19" s="18"/>
      <c r="G19" s="18">
        <v>1871207</v>
      </c>
      <c r="H19" s="19"/>
      <c r="I19" s="19"/>
      <c r="J19" s="19"/>
      <c r="K19" s="19"/>
      <c r="L19" s="19"/>
    </row>
    <row r="20" spans="1:12" s="11" customFormat="1" ht="33" customHeight="1">
      <c r="A20" s="13">
        <v>500</v>
      </c>
      <c r="B20" s="13" t="s">
        <v>19</v>
      </c>
      <c r="C20" s="14" t="s">
        <v>29</v>
      </c>
      <c r="D20" s="15">
        <f>D21</f>
        <v>664000</v>
      </c>
      <c r="E20" s="15">
        <f aca="true" t="shared" si="3" ref="E20:L20">E21</f>
        <v>664000</v>
      </c>
      <c r="F20" s="15">
        <f t="shared" si="3"/>
        <v>0</v>
      </c>
      <c r="G20" s="15">
        <f t="shared" si="3"/>
        <v>664000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</row>
    <row r="21" spans="1:12" s="11" customFormat="1" ht="34.5" customHeight="1">
      <c r="A21" s="16">
        <v>500</v>
      </c>
      <c r="B21" s="16">
        <v>50095</v>
      </c>
      <c r="C21" s="17" t="s">
        <v>24</v>
      </c>
      <c r="D21" s="19">
        <f>E21+H21+I21+J21+K21+L21</f>
        <v>664000</v>
      </c>
      <c r="E21" s="19">
        <f>F21+G21</f>
        <v>664000</v>
      </c>
      <c r="F21" s="18"/>
      <c r="G21" s="18">
        <v>664000</v>
      </c>
      <c r="H21" s="19"/>
      <c r="I21" s="19"/>
      <c r="J21" s="19"/>
      <c r="K21" s="19"/>
      <c r="L21" s="19"/>
    </row>
    <row r="22" spans="1:12" s="11" customFormat="1" ht="32.25" customHeight="1">
      <c r="A22" s="13">
        <v>600</v>
      </c>
      <c r="B22" s="13" t="s">
        <v>19</v>
      </c>
      <c r="C22" s="14" t="s">
        <v>30</v>
      </c>
      <c r="D22" s="15">
        <f>D23+D24+D25</f>
        <v>27078987.31</v>
      </c>
      <c r="E22" s="15">
        <f aca="true" t="shared" si="4" ref="E22:L22">E23+E24+E25</f>
        <v>27073987.31</v>
      </c>
      <c r="F22" s="15">
        <f t="shared" si="4"/>
        <v>2244700</v>
      </c>
      <c r="G22" s="15">
        <f t="shared" si="4"/>
        <v>24829287.31</v>
      </c>
      <c r="H22" s="15">
        <f t="shared" si="4"/>
        <v>0</v>
      </c>
      <c r="I22" s="15">
        <f t="shared" si="4"/>
        <v>5000</v>
      </c>
      <c r="J22" s="15">
        <f t="shared" si="4"/>
        <v>0</v>
      </c>
      <c r="K22" s="15">
        <f t="shared" si="4"/>
        <v>0</v>
      </c>
      <c r="L22" s="15">
        <f t="shared" si="4"/>
        <v>0</v>
      </c>
    </row>
    <row r="23" spans="1:12" s="11" customFormat="1" ht="34.5" customHeight="1">
      <c r="A23" s="20">
        <v>600</v>
      </c>
      <c r="B23" s="20">
        <v>60004</v>
      </c>
      <c r="C23" s="21" t="s">
        <v>31</v>
      </c>
      <c r="D23" s="18">
        <f>E23+H23+I23+J23+K23+L23</f>
        <v>20264987.31</v>
      </c>
      <c r="E23" s="18">
        <f>F23+G23</f>
        <v>20264987.31</v>
      </c>
      <c r="F23" s="18">
        <v>10600</v>
      </c>
      <c r="G23" s="18">
        <v>20254387.31</v>
      </c>
      <c r="H23" s="18"/>
      <c r="I23" s="18"/>
      <c r="J23" s="18"/>
      <c r="K23" s="18"/>
      <c r="L23" s="18"/>
    </row>
    <row r="24" spans="1:12" s="11" customFormat="1" ht="34.5" customHeight="1">
      <c r="A24" s="20">
        <v>600</v>
      </c>
      <c r="B24" s="20">
        <v>60016</v>
      </c>
      <c r="C24" s="21" t="s">
        <v>32</v>
      </c>
      <c r="D24" s="18">
        <f>E24+H24+I24+J24+K24+L24</f>
        <v>6514000</v>
      </c>
      <c r="E24" s="18">
        <f>F24+G24</f>
        <v>6509000</v>
      </c>
      <c r="F24" s="18">
        <v>2234100</v>
      </c>
      <c r="G24" s="18">
        <v>4274900</v>
      </c>
      <c r="H24" s="18"/>
      <c r="I24" s="18">
        <v>5000</v>
      </c>
      <c r="J24" s="18"/>
      <c r="K24" s="18"/>
      <c r="L24" s="18"/>
    </row>
    <row r="25" spans="1:12" s="11" customFormat="1" ht="34.5" customHeight="1">
      <c r="A25" s="16">
        <v>600</v>
      </c>
      <c r="B25" s="16">
        <v>60017</v>
      </c>
      <c r="C25" s="17" t="s">
        <v>33</v>
      </c>
      <c r="D25" s="19">
        <f>E25+H25+I25+J25+K25+L25</f>
        <v>300000</v>
      </c>
      <c r="E25" s="19">
        <f>F25+G25</f>
        <v>300000</v>
      </c>
      <c r="F25" s="18"/>
      <c r="G25" s="18">
        <v>300000</v>
      </c>
      <c r="H25" s="18"/>
      <c r="I25" s="18"/>
      <c r="J25" s="19"/>
      <c r="K25" s="19"/>
      <c r="L25" s="19"/>
    </row>
    <row r="26" spans="1:12" s="11" customFormat="1" ht="34.5" customHeight="1">
      <c r="A26" s="13">
        <v>700</v>
      </c>
      <c r="B26" s="13" t="s">
        <v>19</v>
      </c>
      <c r="C26" s="14" t="s">
        <v>34</v>
      </c>
      <c r="D26" s="15">
        <f>D27+D28+D29</f>
        <v>6614500</v>
      </c>
      <c r="E26" s="15">
        <f aca="true" t="shared" si="5" ref="E26:L26">E27+E28+E29</f>
        <v>6611500</v>
      </c>
      <c r="F26" s="15">
        <f t="shared" si="5"/>
        <v>47500</v>
      </c>
      <c r="G26" s="15">
        <f t="shared" si="5"/>
        <v>6564000</v>
      </c>
      <c r="H26" s="15">
        <f t="shared" si="5"/>
        <v>3000</v>
      </c>
      <c r="I26" s="15">
        <f t="shared" si="5"/>
        <v>0</v>
      </c>
      <c r="J26" s="15">
        <f t="shared" si="5"/>
        <v>0</v>
      </c>
      <c r="K26" s="15">
        <f t="shared" si="5"/>
        <v>0</v>
      </c>
      <c r="L26" s="15">
        <f t="shared" si="5"/>
        <v>0</v>
      </c>
    </row>
    <row r="27" spans="1:12" s="11" customFormat="1" ht="34.5" customHeight="1">
      <c r="A27" s="20">
        <v>700</v>
      </c>
      <c r="B27" s="20">
        <v>70005</v>
      </c>
      <c r="C27" s="21" t="s">
        <v>35</v>
      </c>
      <c r="D27" s="18">
        <f>E27+H27+I27+J27+K27+L27</f>
        <v>5666500</v>
      </c>
      <c r="E27" s="18">
        <f>F27+G27</f>
        <v>5663500</v>
      </c>
      <c r="F27" s="18">
        <v>47500</v>
      </c>
      <c r="G27" s="18">
        <f>5516000+100000</f>
        <v>5616000</v>
      </c>
      <c r="H27" s="18">
        <v>3000</v>
      </c>
      <c r="I27" s="18"/>
      <c r="J27" s="18"/>
      <c r="K27" s="18"/>
      <c r="L27" s="18"/>
    </row>
    <row r="28" spans="1:12" s="11" customFormat="1" ht="34.5" customHeight="1">
      <c r="A28" s="20">
        <v>700</v>
      </c>
      <c r="B28" s="20">
        <v>70021</v>
      </c>
      <c r="C28" s="21" t="s">
        <v>36</v>
      </c>
      <c r="D28" s="18">
        <f>E28+H28+I28+J28+K28+L28</f>
        <v>843000</v>
      </c>
      <c r="E28" s="18">
        <f>F28+G28</f>
        <v>843000</v>
      </c>
      <c r="F28" s="18"/>
      <c r="G28" s="18">
        <v>843000</v>
      </c>
      <c r="H28" s="18"/>
      <c r="I28" s="18"/>
      <c r="J28" s="18"/>
      <c r="K28" s="18"/>
      <c r="L28" s="18"/>
    </row>
    <row r="29" spans="1:12" s="11" customFormat="1" ht="34.5" customHeight="1">
      <c r="A29" s="20">
        <v>700</v>
      </c>
      <c r="B29" s="20">
        <v>70095</v>
      </c>
      <c r="C29" s="21" t="s">
        <v>24</v>
      </c>
      <c r="D29" s="18">
        <f>E29+H29+I29+J29+K29+L29</f>
        <v>105000</v>
      </c>
      <c r="E29" s="18">
        <f>F29+G29</f>
        <v>105000</v>
      </c>
      <c r="F29" s="18"/>
      <c r="G29" s="18">
        <v>105000</v>
      </c>
      <c r="H29" s="18"/>
      <c r="I29" s="18"/>
      <c r="J29" s="18"/>
      <c r="K29" s="18"/>
      <c r="L29" s="18"/>
    </row>
    <row r="30" spans="1:12" s="11" customFormat="1" ht="34.5" customHeight="1">
      <c r="A30" s="13">
        <v>710</v>
      </c>
      <c r="B30" s="13" t="s">
        <v>19</v>
      </c>
      <c r="C30" s="14" t="s">
        <v>37</v>
      </c>
      <c r="D30" s="15">
        <f>D31+D32+D33+D34</f>
        <v>1722110.33</v>
      </c>
      <c r="E30" s="15">
        <f aca="true" t="shared" si="6" ref="E30:L30">E31+E32+E33+E34</f>
        <v>1246372</v>
      </c>
      <c r="F30" s="15">
        <f t="shared" si="6"/>
        <v>57972</v>
      </c>
      <c r="G30" s="15">
        <f t="shared" si="6"/>
        <v>1188400</v>
      </c>
      <c r="H30" s="15">
        <f t="shared" si="6"/>
        <v>0</v>
      </c>
      <c r="I30" s="15">
        <f t="shared" si="6"/>
        <v>0</v>
      </c>
      <c r="J30" s="15">
        <f t="shared" si="6"/>
        <v>475738.33</v>
      </c>
      <c r="K30" s="15">
        <f t="shared" si="6"/>
        <v>0</v>
      </c>
      <c r="L30" s="15">
        <f t="shared" si="6"/>
        <v>0</v>
      </c>
    </row>
    <row r="31" spans="1:12" s="11" customFormat="1" ht="34.5" customHeight="1">
      <c r="A31" s="20">
        <v>710</v>
      </c>
      <c r="B31" s="20">
        <v>71004</v>
      </c>
      <c r="C31" s="21" t="s">
        <v>38</v>
      </c>
      <c r="D31" s="18">
        <f>E31+H31+I31+J31+K31+L31</f>
        <v>1010110.3300000001</v>
      </c>
      <c r="E31" s="18">
        <f>F31+G31</f>
        <v>534372</v>
      </c>
      <c r="F31" s="18">
        <v>57972</v>
      </c>
      <c r="G31" s="18">
        <v>476400</v>
      </c>
      <c r="H31" s="18"/>
      <c r="I31" s="18"/>
      <c r="J31" s="18">
        <v>475738.33</v>
      </c>
      <c r="K31" s="18"/>
      <c r="L31" s="18"/>
    </row>
    <row r="32" spans="1:12" s="11" customFormat="1" ht="31.5" customHeight="1">
      <c r="A32" s="20">
        <v>710</v>
      </c>
      <c r="B32" s="20">
        <v>71014</v>
      </c>
      <c r="C32" s="21" t="s">
        <v>39</v>
      </c>
      <c r="D32" s="18">
        <f>E32+H32+I32+J32+K32+L32</f>
        <v>30500</v>
      </c>
      <c r="E32" s="18">
        <f>F32+G32</f>
        <v>30500</v>
      </c>
      <c r="F32" s="18"/>
      <c r="G32" s="18">
        <v>30500</v>
      </c>
      <c r="H32" s="18"/>
      <c r="I32" s="19"/>
      <c r="J32" s="19"/>
      <c r="K32" s="19"/>
      <c r="L32" s="19"/>
    </row>
    <row r="33" spans="1:12" s="11" customFormat="1" ht="34.5" customHeight="1">
      <c r="A33" s="16">
        <v>710</v>
      </c>
      <c r="B33" s="16">
        <v>71035</v>
      </c>
      <c r="C33" s="17" t="s">
        <v>40</v>
      </c>
      <c r="D33" s="19">
        <f>E33+H33+I33+J33+K33+L33</f>
        <v>581500</v>
      </c>
      <c r="E33" s="19">
        <f>F33+G33</f>
        <v>581500</v>
      </c>
      <c r="F33" s="18"/>
      <c r="G33" s="18">
        <v>581500</v>
      </c>
      <c r="H33" s="19"/>
      <c r="I33" s="19"/>
      <c r="J33" s="19"/>
      <c r="K33" s="19"/>
      <c r="L33" s="19"/>
    </row>
    <row r="34" spans="1:12" s="11" customFormat="1" ht="34.5" customHeight="1">
      <c r="A34" s="16">
        <v>710</v>
      </c>
      <c r="B34" s="16">
        <v>71095</v>
      </c>
      <c r="C34" s="17" t="s">
        <v>24</v>
      </c>
      <c r="D34" s="19">
        <f>E34+H34+I34+J34+K34+L34</f>
        <v>100000</v>
      </c>
      <c r="E34" s="19">
        <f>F34+G34</f>
        <v>100000</v>
      </c>
      <c r="F34" s="18"/>
      <c r="G34" s="18">
        <v>100000</v>
      </c>
      <c r="H34" s="19"/>
      <c r="I34" s="19"/>
      <c r="J34" s="19"/>
      <c r="K34" s="19"/>
      <c r="L34" s="19"/>
    </row>
    <row r="35" spans="1:12" s="11" customFormat="1" ht="33" customHeight="1">
      <c r="A35" s="13">
        <v>720</v>
      </c>
      <c r="B35" s="13" t="s">
        <v>19</v>
      </c>
      <c r="C35" s="14" t="s">
        <v>41</v>
      </c>
      <c r="D35" s="15">
        <f>D36</f>
        <v>1137571.52</v>
      </c>
      <c r="E35" s="15">
        <f aca="true" t="shared" si="7" ref="E35:L35">E36</f>
        <v>924793.52</v>
      </c>
      <c r="F35" s="15">
        <f t="shared" si="7"/>
        <v>0</v>
      </c>
      <c r="G35" s="15">
        <f t="shared" si="7"/>
        <v>924793.52</v>
      </c>
      <c r="H35" s="15">
        <f t="shared" si="7"/>
        <v>0</v>
      </c>
      <c r="I35" s="15">
        <f t="shared" si="7"/>
        <v>0</v>
      </c>
      <c r="J35" s="15">
        <f t="shared" si="7"/>
        <v>212778</v>
      </c>
      <c r="K35" s="15">
        <f t="shared" si="7"/>
        <v>0</v>
      </c>
      <c r="L35" s="15">
        <f t="shared" si="7"/>
        <v>0</v>
      </c>
    </row>
    <row r="36" spans="1:12" s="11" customFormat="1" ht="33" customHeight="1">
      <c r="A36" s="20">
        <v>720</v>
      </c>
      <c r="B36" s="20">
        <v>72095</v>
      </c>
      <c r="C36" s="21" t="s">
        <v>24</v>
      </c>
      <c r="D36" s="18">
        <f>E36+H36+I36+J36+K36+L36</f>
        <v>1137571.52</v>
      </c>
      <c r="E36" s="18">
        <f>F36+G36</f>
        <v>924793.52</v>
      </c>
      <c r="F36" s="18"/>
      <c r="G36" s="18">
        <f>824793.52+100000</f>
        <v>924793.52</v>
      </c>
      <c r="H36" s="18"/>
      <c r="I36" s="18"/>
      <c r="J36" s="18">
        <v>212778</v>
      </c>
      <c r="K36" s="18"/>
      <c r="L36" s="18"/>
    </row>
    <row r="37" spans="1:12" s="11" customFormat="1" ht="34.5" customHeight="1">
      <c r="A37" s="13">
        <v>750</v>
      </c>
      <c r="B37" s="13" t="s">
        <v>19</v>
      </c>
      <c r="C37" s="14" t="s">
        <v>42</v>
      </c>
      <c r="D37" s="15">
        <f>D38+D39+D40+D41+D42+D43</f>
        <v>58271080.53</v>
      </c>
      <c r="E37" s="15">
        <f aca="true" t="shared" si="8" ref="E37:L37">E38+E39+E40+E41+E42+E43</f>
        <v>57345430.53</v>
      </c>
      <c r="F37" s="15">
        <f t="shared" si="8"/>
        <v>40011089</v>
      </c>
      <c r="G37" s="15">
        <f t="shared" si="8"/>
        <v>17334341.53</v>
      </c>
      <c r="H37" s="15">
        <f t="shared" si="8"/>
        <v>50000</v>
      </c>
      <c r="I37" s="15">
        <f t="shared" si="8"/>
        <v>793750</v>
      </c>
      <c r="J37" s="15">
        <f t="shared" si="8"/>
        <v>81900</v>
      </c>
      <c r="K37" s="15">
        <f t="shared" si="8"/>
        <v>0</v>
      </c>
      <c r="L37" s="15">
        <f t="shared" si="8"/>
        <v>0</v>
      </c>
    </row>
    <row r="38" spans="1:12" s="11" customFormat="1" ht="33" customHeight="1">
      <c r="A38" s="20">
        <v>750</v>
      </c>
      <c r="B38" s="20">
        <v>75011</v>
      </c>
      <c r="C38" s="21" t="s">
        <v>43</v>
      </c>
      <c r="D38" s="18">
        <f aca="true" t="shared" si="9" ref="D38:D43">E38+H38+I38+J38+K38+L38</f>
        <v>3676287</v>
      </c>
      <c r="E38" s="18">
        <f aca="true" t="shared" si="10" ref="E38:E43">F38+G38</f>
        <v>3676287</v>
      </c>
      <c r="F38" s="18">
        <v>3676287</v>
      </c>
      <c r="G38" s="18"/>
      <c r="H38" s="18"/>
      <c r="I38" s="18"/>
      <c r="J38" s="18"/>
      <c r="K38" s="18"/>
      <c r="L38" s="18"/>
    </row>
    <row r="39" spans="1:12" s="11" customFormat="1" ht="38.25" customHeight="1">
      <c r="A39" s="20">
        <v>750</v>
      </c>
      <c r="B39" s="20">
        <v>75020</v>
      </c>
      <c r="C39" s="21" t="s">
        <v>44</v>
      </c>
      <c r="D39" s="18">
        <f t="shared" si="9"/>
        <v>7000</v>
      </c>
      <c r="E39" s="18">
        <f t="shared" si="10"/>
        <v>7000</v>
      </c>
      <c r="F39" s="18"/>
      <c r="G39" s="18">
        <v>7000</v>
      </c>
      <c r="H39" s="18"/>
      <c r="I39" s="18"/>
      <c r="J39" s="18"/>
      <c r="K39" s="18"/>
      <c r="L39" s="18"/>
    </row>
    <row r="40" spans="1:13" s="11" customFormat="1" ht="41.25" customHeight="1">
      <c r="A40" s="20">
        <v>750</v>
      </c>
      <c r="B40" s="20">
        <v>75022</v>
      </c>
      <c r="C40" s="21" t="s">
        <v>45</v>
      </c>
      <c r="D40" s="18">
        <f t="shared" si="9"/>
        <v>675000</v>
      </c>
      <c r="E40" s="18">
        <f t="shared" si="10"/>
        <v>20000</v>
      </c>
      <c r="F40" s="18"/>
      <c r="G40" s="18">
        <v>20000</v>
      </c>
      <c r="H40" s="18"/>
      <c r="I40" s="18">
        <v>655000</v>
      </c>
      <c r="J40" s="18"/>
      <c r="K40" s="18"/>
      <c r="L40" s="18"/>
      <c r="M40" s="24">
        <f>D40+D41+D136</f>
        <v>45125294</v>
      </c>
    </row>
    <row r="41" spans="1:12" s="11" customFormat="1" ht="41.25" customHeight="1">
      <c r="A41" s="20">
        <v>750</v>
      </c>
      <c r="B41" s="20">
        <v>75023</v>
      </c>
      <c r="C41" s="21" t="s">
        <v>46</v>
      </c>
      <c r="D41" s="18">
        <f t="shared" si="9"/>
        <v>44160294</v>
      </c>
      <c r="E41" s="18">
        <f t="shared" si="10"/>
        <v>44057294</v>
      </c>
      <c r="F41" s="18">
        <v>36294652</v>
      </c>
      <c r="G41" s="18">
        <f>7726142+36500</f>
        <v>7762642</v>
      </c>
      <c r="H41" s="18"/>
      <c r="I41" s="18">
        <v>103000</v>
      </c>
      <c r="J41" s="18"/>
      <c r="K41" s="18"/>
      <c r="L41" s="18"/>
    </row>
    <row r="42" spans="1:12" s="11" customFormat="1" ht="42" customHeight="1">
      <c r="A42" s="20">
        <v>750</v>
      </c>
      <c r="B42" s="20">
        <v>75075</v>
      </c>
      <c r="C42" s="21" t="s">
        <v>47</v>
      </c>
      <c r="D42" s="18">
        <f t="shared" si="9"/>
        <v>8340000</v>
      </c>
      <c r="E42" s="18">
        <f t="shared" si="10"/>
        <v>8290000</v>
      </c>
      <c r="F42" s="18">
        <v>31150</v>
      </c>
      <c r="G42" s="18">
        <v>8258850</v>
      </c>
      <c r="H42" s="18">
        <v>50000</v>
      </c>
      <c r="I42" s="18"/>
      <c r="J42" s="18"/>
      <c r="K42" s="18"/>
      <c r="L42" s="18"/>
    </row>
    <row r="43" spans="1:12" s="11" customFormat="1" ht="41.25" customHeight="1">
      <c r="A43" s="16">
        <v>750</v>
      </c>
      <c r="B43" s="16">
        <v>75095</v>
      </c>
      <c r="C43" s="17" t="s">
        <v>24</v>
      </c>
      <c r="D43" s="18">
        <f t="shared" si="9"/>
        <v>1412499.53</v>
      </c>
      <c r="E43" s="18">
        <f t="shared" si="10"/>
        <v>1294849.53</v>
      </c>
      <c r="F43" s="18">
        <v>9000</v>
      </c>
      <c r="G43" s="18">
        <v>1285849.53</v>
      </c>
      <c r="H43" s="18"/>
      <c r="I43" s="18">
        <v>35750</v>
      </c>
      <c r="J43" s="18">
        <f>70200+11700</f>
        <v>81900</v>
      </c>
      <c r="K43" s="19"/>
      <c r="L43" s="19"/>
    </row>
    <row r="44" spans="1:12" s="11" customFormat="1" ht="76.5" customHeight="1">
      <c r="A44" s="13">
        <v>751</v>
      </c>
      <c r="B44" s="13" t="s">
        <v>19</v>
      </c>
      <c r="C44" s="14" t="s">
        <v>48</v>
      </c>
      <c r="D44" s="15">
        <f>D45</f>
        <v>21385</v>
      </c>
      <c r="E44" s="15">
        <f aca="true" t="shared" si="11" ref="E44:L44">E45</f>
        <v>21385</v>
      </c>
      <c r="F44" s="15">
        <f t="shared" si="11"/>
        <v>21385</v>
      </c>
      <c r="G44" s="15">
        <f t="shared" si="11"/>
        <v>0</v>
      </c>
      <c r="H44" s="15">
        <f t="shared" si="11"/>
        <v>0</v>
      </c>
      <c r="I44" s="15">
        <f t="shared" si="11"/>
        <v>0</v>
      </c>
      <c r="J44" s="15">
        <f t="shared" si="11"/>
        <v>0</v>
      </c>
      <c r="K44" s="15">
        <f t="shared" si="11"/>
        <v>0</v>
      </c>
      <c r="L44" s="15">
        <f t="shared" si="11"/>
        <v>0</v>
      </c>
    </row>
    <row r="45" spans="1:12" s="11" customFormat="1" ht="61.5" customHeight="1">
      <c r="A45" s="20">
        <v>751</v>
      </c>
      <c r="B45" s="20">
        <v>75101</v>
      </c>
      <c r="C45" s="21" t="s">
        <v>49</v>
      </c>
      <c r="D45" s="18">
        <f>E45+H45+I45+J45+K45+L45</f>
        <v>21385</v>
      </c>
      <c r="E45" s="18">
        <f>F45+G45</f>
        <v>21385</v>
      </c>
      <c r="F45" s="18">
        <v>21385</v>
      </c>
      <c r="G45" s="18"/>
      <c r="H45" s="18"/>
      <c r="I45" s="18"/>
      <c r="J45" s="18"/>
      <c r="K45" s="18"/>
      <c r="L45" s="18"/>
    </row>
    <row r="46" spans="1:12" s="11" customFormat="1" ht="54" customHeight="1">
      <c r="A46" s="13">
        <v>754</v>
      </c>
      <c r="B46" s="13" t="s">
        <v>19</v>
      </c>
      <c r="C46" s="14" t="s">
        <v>50</v>
      </c>
      <c r="D46" s="15">
        <f>D47+D48+D49+D50</f>
        <v>7255400</v>
      </c>
      <c r="E46" s="15">
        <f aca="true" t="shared" si="12" ref="E46:L46">E47+E48+E49+E50</f>
        <v>7072400</v>
      </c>
      <c r="F46" s="15">
        <f t="shared" si="12"/>
        <v>4272600</v>
      </c>
      <c r="G46" s="15">
        <f t="shared" si="12"/>
        <v>2799800</v>
      </c>
      <c r="H46" s="15">
        <f t="shared" si="12"/>
        <v>0</v>
      </c>
      <c r="I46" s="15">
        <f t="shared" si="12"/>
        <v>183000</v>
      </c>
      <c r="J46" s="15">
        <f t="shared" si="12"/>
        <v>0</v>
      </c>
      <c r="K46" s="15">
        <f t="shared" si="12"/>
        <v>0</v>
      </c>
      <c r="L46" s="15">
        <f t="shared" si="12"/>
        <v>0</v>
      </c>
    </row>
    <row r="47" spans="1:12" s="11" customFormat="1" ht="39.75" customHeight="1">
      <c r="A47" s="20">
        <v>754</v>
      </c>
      <c r="B47" s="20">
        <v>75412</v>
      </c>
      <c r="C47" s="21" t="s">
        <v>51</v>
      </c>
      <c r="D47" s="18">
        <f>E47+H47+I47+J47+K47+L47</f>
        <v>80000</v>
      </c>
      <c r="E47" s="18">
        <f>F47+G47</f>
        <v>67000</v>
      </c>
      <c r="F47" s="18">
        <v>1000</v>
      </c>
      <c r="G47" s="18">
        <v>66000</v>
      </c>
      <c r="H47" s="18"/>
      <c r="I47" s="18">
        <v>13000</v>
      </c>
      <c r="J47" s="18"/>
      <c r="K47" s="18"/>
      <c r="L47" s="18"/>
    </row>
    <row r="48" spans="1:12" s="11" customFormat="1" ht="39.75" customHeight="1">
      <c r="A48" s="20">
        <v>754</v>
      </c>
      <c r="B48" s="20">
        <v>75414</v>
      </c>
      <c r="C48" s="21" t="s">
        <v>52</v>
      </c>
      <c r="D48" s="18">
        <f>E48+H48+I48+J48+K48+L48</f>
        <v>2159400</v>
      </c>
      <c r="E48" s="18">
        <f>F48+G48</f>
        <v>2159400</v>
      </c>
      <c r="F48" s="18"/>
      <c r="G48" s="18">
        <v>2159400</v>
      </c>
      <c r="H48" s="18"/>
      <c r="I48" s="18"/>
      <c r="J48" s="18"/>
      <c r="K48" s="18"/>
      <c r="L48" s="18"/>
    </row>
    <row r="49" spans="1:12" s="11" customFormat="1" ht="39.75" customHeight="1">
      <c r="A49" s="20">
        <v>754</v>
      </c>
      <c r="B49" s="20">
        <v>75416</v>
      </c>
      <c r="C49" s="21" t="s">
        <v>53</v>
      </c>
      <c r="D49" s="18">
        <f>E49+H49+I49+J49+K49+L49</f>
        <v>4993000</v>
      </c>
      <c r="E49" s="18">
        <f>F49+G49</f>
        <v>4823000</v>
      </c>
      <c r="F49" s="18">
        <v>4271600</v>
      </c>
      <c r="G49" s="18">
        <v>551400</v>
      </c>
      <c r="H49" s="18"/>
      <c r="I49" s="18">
        <v>170000</v>
      </c>
      <c r="J49" s="18"/>
      <c r="K49" s="18"/>
      <c r="L49" s="18"/>
    </row>
    <row r="50" spans="1:12" s="11" customFormat="1" ht="32.25" customHeight="1">
      <c r="A50" s="20">
        <v>754</v>
      </c>
      <c r="B50" s="20">
        <v>75421</v>
      </c>
      <c r="C50" s="21" t="s">
        <v>54</v>
      </c>
      <c r="D50" s="18">
        <f>E50+H50+I50+J50+K50+L50</f>
        <v>23000</v>
      </c>
      <c r="E50" s="18">
        <f>F50+G50</f>
        <v>23000</v>
      </c>
      <c r="F50" s="18"/>
      <c r="G50" s="18">
        <v>23000</v>
      </c>
      <c r="H50" s="18"/>
      <c r="I50" s="18"/>
      <c r="J50" s="18"/>
      <c r="K50" s="18"/>
      <c r="L50" s="18"/>
    </row>
    <row r="51" spans="1:12" s="11" customFormat="1" ht="34.5" customHeight="1">
      <c r="A51" s="13">
        <v>757</v>
      </c>
      <c r="B51" s="13" t="s">
        <v>19</v>
      </c>
      <c r="C51" s="14" t="s">
        <v>55</v>
      </c>
      <c r="D51" s="15">
        <f>D52+D53+D54</f>
        <v>36073186.97</v>
      </c>
      <c r="E51" s="15">
        <f aca="true" t="shared" si="13" ref="E51:L51">E52+E53+E54</f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14273186.97</v>
      </c>
      <c r="L51" s="15">
        <f t="shared" si="13"/>
        <v>21800000</v>
      </c>
    </row>
    <row r="52" spans="1:12" s="11" customFormat="1" ht="51">
      <c r="A52" s="16">
        <v>757</v>
      </c>
      <c r="B52" s="16">
        <v>75701</v>
      </c>
      <c r="C52" s="17" t="s">
        <v>56</v>
      </c>
      <c r="D52" s="19">
        <f>E52+H52+I52+J52+K52+L52</f>
        <v>1650000</v>
      </c>
      <c r="E52" s="19">
        <f>F52+G52</f>
        <v>0</v>
      </c>
      <c r="F52" s="18"/>
      <c r="G52" s="18"/>
      <c r="H52" s="19"/>
      <c r="I52" s="19"/>
      <c r="J52" s="19"/>
      <c r="K52" s="19"/>
      <c r="L52" s="18">
        <v>1650000</v>
      </c>
    </row>
    <row r="53" spans="1:12" s="11" customFormat="1" ht="58.5" customHeight="1">
      <c r="A53" s="16">
        <v>757</v>
      </c>
      <c r="B53" s="16">
        <v>75702</v>
      </c>
      <c r="C53" s="17" t="s">
        <v>57</v>
      </c>
      <c r="D53" s="19">
        <f>E53+H53+I53+J53+K53+L53</f>
        <v>20150000</v>
      </c>
      <c r="E53" s="19">
        <f>F53+G53</f>
        <v>0</v>
      </c>
      <c r="F53" s="18"/>
      <c r="G53" s="18"/>
      <c r="H53" s="19"/>
      <c r="I53" s="19"/>
      <c r="J53" s="19"/>
      <c r="K53" s="19"/>
      <c r="L53" s="18">
        <v>20150000</v>
      </c>
    </row>
    <row r="54" spans="1:12" s="11" customFormat="1" ht="69.75" customHeight="1">
      <c r="A54" s="20">
        <v>757</v>
      </c>
      <c r="B54" s="20">
        <v>75704</v>
      </c>
      <c r="C54" s="21" t="s">
        <v>58</v>
      </c>
      <c r="D54" s="18">
        <f>E54+H54+I54+J54+K54+L54</f>
        <v>14273186.97</v>
      </c>
      <c r="E54" s="19">
        <f>F54+G54</f>
        <v>0</v>
      </c>
      <c r="F54" s="18"/>
      <c r="G54" s="18"/>
      <c r="H54" s="18"/>
      <c r="I54" s="18"/>
      <c r="J54" s="18"/>
      <c r="K54" s="18">
        <v>14273186.97</v>
      </c>
      <c r="L54" s="19"/>
    </row>
    <row r="55" spans="1:12" s="11" customFormat="1" ht="37.5" customHeight="1">
      <c r="A55" s="13">
        <v>758</v>
      </c>
      <c r="B55" s="13" t="s">
        <v>19</v>
      </c>
      <c r="C55" s="14" t="s">
        <v>59</v>
      </c>
      <c r="D55" s="15">
        <f>D56+D57</f>
        <v>25803801</v>
      </c>
      <c r="E55" s="15">
        <f aca="true" t="shared" si="14" ref="E55:L55">E56+E57</f>
        <v>10410000</v>
      </c>
      <c r="F55" s="15">
        <f t="shared" si="14"/>
        <v>5800000</v>
      </c>
      <c r="G55" s="15">
        <f t="shared" si="14"/>
        <v>4610000</v>
      </c>
      <c r="H55" s="15">
        <f t="shared" si="14"/>
        <v>15393801</v>
      </c>
      <c r="I55" s="15">
        <f t="shared" si="14"/>
        <v>0</v>
      </c>
      <c r="J55" s="15">
        <f t="shared" si="14"/>
        <v>0</v>
      </c>
      <c r="K55" s="15">
        <f t="shared" si="14"/>
        <v>0</v>
      </c>
      <c r="L55" s="15">
        <f t="shared" si="14"/>
        <v>0</v>
      </c>
    </row>
    <row r="56" spans="1:12" s="11" customFormat="1" ht="37.5" customHeight="1">
      <c r="A56" s="20">
        <v>758</v>
      </c>
      <c r="B56" s="20">
        <v>75818</v>
      </c>
      <c r="C56" s="21" t="s">
        <v>60</v>
      </c>
      <c r="D56" s="18">
        <f>E56+H56+I56+J56+K56+L56</f>
        <v>10410000</v>
      </c>
      <c r="E56" s="18">
        <f>F56+G56</f>
        <v>10410000</v>
      </c>
      <c r="F56" s="18">
        <v>5800000</v>
      </c>
      <c r="G56" s="18">
        <v>4610000</v>
      </c>
      <c r="H56" s="18"/>
      <c r="I56" s="18"/>
      <c r="J56" s="18"/>
      <c r="K56" s="18"/>
      <c r="L56" s="18"/>
    </row>
    <row r="57" spans="1:12" s="11" customFormat="1" ht="34.5" customHeight="1">
      <c r="A57" s="16">
        <v>758</v>
      </c>
      <c r="B57" s="16">
        <v>75831</v>
      </c>
      <c r="C57" s="17" t="s">
        <v>61</v>
      </c>
      <c r="D57" s="19">
        <f>E57+H57+I57+J57+K57+L57</f>
        <v>15393801</v>
      </c>
      <c r="E57" s="18">
        <f>F57+G57</f>
        <v>0</v>
      </c>
      <c r="F57" s="18"/>
      <c r="G57" s="18"/>
      <c r="H57" s="19">
        <v>15393801</v>
      </c>
      <c r="I57" s="19"/>
      <c r="J57" s="19"/>
      <c r="K57" s="19"/>
      <c r="L57" s="19"/>
    </row>
    <row r="58" spans="1:12" s="11" customFormat="1" ht="34.5" customHeight="1">
      <c r="A58" s="13">
        <v>801</v>
      </c>
      <c r="B58" s="13" t="s">
        <v>19</v>
      </c>
      <c r="C58" s="14" t="s">
        <v>62</v>
      </c>
      <c r="D58" s="15">
        <f>D59+D60+D61+D62+D63+D64+D65+D66+D67</f>
        <v>148830403.32999998</v>
      </c>
      <c r="E58" s="15">
        <f aca="true" t="shared" si="15" ref="E58:L58">E59+E60+E61+E62+E63+E64+E65+E66+E67</f>
        <v>138907766.73</v>
      </c>
      <c r="F58" s="15">
        <f t="shared" si="15"/>
        <v>115502967.73</v>
      </c>
      <c r="G58" s="15">
        <f t="shared" si="15"/>
        <v>23404799</v>
      </c>
      <c r="H58" s="15">
        <f t="shared" si="15"/>
        <v>7398000</v>
      </c>
      <c r="I58" s="15">
        <f t="shared" si="15"/>
        <v>148975</v>
      </c>
      <c r="J58" s="15">
        <f t="shared" si="15"/>
        <v>2375661.6</v>
      </c>
      <c r="K58" s="15">
        <f t="shared" si="15"/>
        <v>0</v>
      </c>
      <c r="L58" s="15">
        <f t="shared" si="15"/>
        <v>0</v>
      </c>
    </row>
    <row r="59" spans="1:12" s="11" customFormat="1" ht="36" customHeight="1">
      <c r="A59" s="20">
        <v>801</v>
      </c>
      <c r="B59" s="20">
        <v>80101</v>
      </c>
      <c r="C59" s="21" t="s">
        <v>63</v>
      </c>
      <c r="D59" s="18">
        <f aca="true" t="shared" si="16" ref="D59:D67">E59+H59+I59+J59+K59+L59</f>
        <v>56477231</v>
      </c>
      <c r="E59" s="18">
        <f aca="true" t="shared" si="17" ref="E59:E67">F59+G59</f>
        <v>54876781</v>
      </c>
      <c r="F59" s="18">
        <v>45125800</v>
      </c>
      <c r="G59" s="18">
        <v>9750981</v>
      </c>
      <c r="H59" s="18">
        <v>1545000</v>
      </c>
      <c r="I59" s="18">
        <v>55450</v>
      </c>
      <c r="J59" s="18"/>
      <c r="K59" s="18"/>
      <c r="L59" s="18"/>
    </row>
    <row r="60" spans="1:12" s="11" customFormat="1" ht="36" customHeight="1">
      <c r="A60" s="20">
        <v>801</v>
      </c>
      <c r="B60" s="20">
        <v>80103</v>
      </c>
      <c r="C60" s="21" t="s">
        <v>64</v>
      </c>
      <c r="D60" s="18">
        <f t="shared" si="16"/>
        <v>939589</v>
      </c>
      <c r="E60" s="18">
        <f t="shared" si="17"/>
        <v>784589</v>
      </c>
      <c r="F60" s="18">
        <v>744836</v>
      </c>
      <c r="G60" s="18">
        <v>39753</v>
      </c>
      <c r="H60" s="18">
        <v>155000</v>
      </c>
      <c r="I60" s="18"/>
      <c r="J60" s="18"/>
      <c r="K60" s="18"/>
      <c r="L60" s="18"/>
    </row>
    <row r="61" spans="1:12" s="11" customFormat="1" ht="36" customHeight="1">
      <c r="A61" s="20">
        <v>801</v>
      </c>
      <c r="B61" s="20">
        <v>80104</v>
      </c>
      <c r="C61" s="21" t="s">
        <v>65</v>
      </c>
      <c r="D61" s="18">
        <f t="shared" si="16"/>
        <v>47921382.4</v>
      </c>
      <c r="E61" s="18">
        <f t="shared" si="17"/>
        <v>43385761</v>
      </c>
      <c r="F61" s="18">
        <v>35434373</v>
      </c>
      <c r="G61" s="18">
        <v>7951388</v>
      </c>
      <c r="H61" s="18">
        <f>4307000-207000</f>
        <v>4100000</v>
      </c>
      <c r="I61" s="18">
        <v>57265</v>
      </c>
      <c r="J61" s="18">
        <v>378356.4</v>
      </c>
      <c r="K61" s="18"/>
      <c r="L61" s="18"/>
    </row>
    <row r="62" spans="1:12" s="11" customFormat="1" ht="36" customHeight="1">
      <c r="A62" s="20">
        <v>801</v>
      </c>
      <c r="B62" s="20">
        <v>80106</v>
      </c>
      <c r="C62" s="30" t="s">
        <v>156</v>
      </c>
      <c r="D62" s="18">
        <f t="shared" si="16"/>
        <v>207000</v>
      </c>
      <c r="E62" s="18">
        <f t="shared" si="17"/>
        <v>0</v>
      </c>
      <c r="F62" s="18"/>
      <c r="G62" s="18"/>
      <c r="H62" s="18">
        <v>207000</v>
      </c>
      <c r="I62" s="18"/>
      <c r="J62" s="18"/>
      <c r="K62" s="18"/>
      <c r="L62" s="18"/>
    </row>
    <row r="63" spans="1:12" s="11" customFormat="1" ht="36" customHeight="1">
      <c r="A63" s="20">
        <v>801</v>
      </c>
      <c r="B63" s="20">
        <v>80110</v>
      </c>
      <c r="C63" s="21" t="s">
        <v>66</v>
      </c>
      <c r="D63" s="18">
        <f t="shared" si="16"/>
        <v>34503127</v>
      </c>
      <c r="E63" s="18">
        <f t="shared" si="17"/>
        <v>33463067</v>
      </c>
      <c r="F63" s="18">
        <v>28856166</v>
      </c>
      <c r="G63" s="18">
        <f>5106901-500000</f>
        <v>4606901</v>
      </c>
      <c r="H63" s="18">
        <v>1006000</v>
      </c>
      <c r="I63" s="18">
        <v>34060</v>
      </c>
      <c r="J63" s="18"/>
      <c r="K63" s="18"/>
      <c r="L63" s="18"/>
    </row>
    <row r="64" spans="1:12" s="11" customFormat="1" ht="42.75" customHeight="1">
      <c r="A64" s="20">
        <v>801</v>
      </c>
      <c r="B64" s="20">
        <v>80114</v>
      </c>
      <c r="C64" s="21" t="s">
        <v>67</v>
      </c>
      <c r="D64" s="18">
        <f t="shared" si="16"/>
        <v>2917294.73</v>
      </c>
      <c r="E64" s="18">
        <f t="shared" si="17"/>
        <v>2915094.73</v>
      </c>
      <c r="F64" s="18">
        <f>2594474.73+15000</f>
        <v>2609474.73</v>
      </c>
      <c r="G64" s="18">
        <f>303325+2295</f>
        <v>305620</v>
      </c>
      <c r="H64" s="18"/>
      <c r="I64" s="18">
        <v>2200</v>
      </c>
      <c r="J64" s="18"/>
      <c r="K64" s="18"/>
      <c r="L64" s="18"/>
    </row>
    <row r="65" spans="1:12" s="11" customFormat="1" ht="31.5" customHeight="1">
      <c r="A65" s="20">
        <v>801</v>
      </c>
      <c r="B65" s="20">
        <v>80146</v>
      </c>
      <c r="C65" s="21" t="s">
        <v>68</v>
      </c>
      <c r="D65" s="18">
        <f t="shared" si="16"/>
        <v>619667</v>
      </c>
      <c r="E65" s="18">
        <f t="shared" si="17"/>
        <v>369667</v>
      </c>
      <c r="F65" s="18"/>
      <c r="G65" s="18">
        <v>369667</v>
      </c>
      <c r="H65" s="18">
        <v>250000</v>
      </c>
      <c r="I65" s="18"/>
      <c r="J65" s="18"/>
      <c r="K65" s="18"/>
      <c r="L65" s="18"/>
    </row>
    <row r="66" spans="1:12" s="11" customFormat="1" ht="34.5" customHeight="1">
      <c r="A66" s="20">
        <v>801</v>
      </c>
      <c r="B66" s="20">
        <v>80148</v>
      </c>
      <c r="C66" s="30" t="s">
        <v>155</v>
      </c>
      <c r="D66" s="18">
        <f t="shared" si="16"/>
        <v>2763659</v>
      </c>
      <c r="E66" s="18">
        <f t="shared" si="17"/>
        <v>2763659</v>
      </c>
      <c r="F66" s="18">
        <v>2681518</v>
      </c>
      <c r="G66" s="18">
        <v>82141</v>
      </c>
      <c r="H66" s="18"/>
      <c r="I66" s="18"/>
      <c r="J66" s="18"/>
      <c r="K66" s="18"/>
      <c r="L66" s="18"/>
    </row>
    <row r="67" spans="1:12" s="11" customFormat="1" ht="34.5" customHeight="1">
      <c r="A67" s="20">
        <v>801</v>
      </c>
      <c r="B67" s="20">
        <v>80195</v>
      </c>
      <c r="C67" s="21" t="s">
        <v>24</v>
      </c>
      <c r="D67" s="18">
        <f t="shared" si="16"/>
        <v>2481453.2</v>
      </c>
      <c r="E67" s="18">
        <f t="shared" si="17"/>
        <v>349148</v>
      </c>
      <c r="F67" s="18">
        <f>40800+10000</f>
        <v>50800</v>
      </c>
      <c r="G67" s="18">
        <f>248348+50000</f>
        <v>298348</v>
      </c>
      <c r="H67" s="18">
        <v>135000</v>
      </c>
      <c r="I67" s="18"/>
      <c r="J67" s="18">
        <v>1997305.2</v>
      </c>
      <c r="K67" s="18"/>
      <c r="L67" s="18"/>
    </row>
    <row r="68" spans="1:12" s="11" customFormat="1" ht="36.75" customHeight="1">
      <c r="A68" s="13">
        <v>803</v>
      </c>
      <c r="B68" s="13" t="s">
        <v>19</v>
      </c>
      <c r="C68" s="14" t="s">
        <v>69</v>
      </c>
      <c r="D68" s="15">
        <f>D69</f>
        <v>525000</v>
      </c>
      <c r="E68" s="15">
        <f aca="true" t="shared" si="18" ref="E68:L68">E69</f>
        <v>0</v>
      </c>
      <c r="F68" s="15">
        <f t="shared" si="18"/>
        <v>0</v>
      </c>
      <c r="G68" s="15">
        <f t="shared" si="18"/>
        <v>0</v>
      </c>
      <c r="H68" s="15">
        <f t="shared" si="18"/>
        <v>525000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</row>
    <row r="69" spans="1:12" s="11" customFormat="1" ht="36.75" customHeight="1">
      <c r="A69" s="16">
        <v>803</v>
      </c>
      <c r="B69" s="16">
        <v>80306</v>
      </c>
      <c r="C69" s="17" t="s">
        <v>70</v>
      </c>
      <c r="D69" s="19">
        <f>E69+H69+I69+J69+K69+L69</f>
        <v>525000</v>
      </c>
      <c r="E69" s="19">
        <f>F69+G69</f>
        <v>0</v>
      </c>
      <c r="F69" s="18"/>
      <c r="G69" s="18"/>
      <c r="H69" s="18">
        <v>525000</v>
      </c>
      <c r="I69" s="19"/>
      <c r="J69" s="19"/>
      <c r="K69" s="19"/>
      <c r="L69" s="19"/>
    </row>
    <row r="70" spans="1:12" s="11" customFormat="1" ht="37.5" customHeight="1">
      <c r="A70" s="13">
        <v>851</v>
      </c>
      <c r="B70" s="13" t="s">
        <v>19</v>
      </c>
      <c r="C70" s="14" t="s">
        <v>71</v>
      </c>
      <c r="D70" s="15">
        <f>D71+D72+D73+D74+D75</f>
        <v>5340849.2</v>
      </c>
      <c r="E70" s="15">
        <f aca="true" t="shared" si="19" ref="E70:L70">E71+E72+E73+E74+E75</f>
        <v>3797449.2</v>
      </c>
      <c r="F70" s="15">
        <f t="shared" si="19"/>
        <v>1496705</v>
      </c>
      <c r="G70" s="15">
        <f t="shared" si="19"/>
        <v>2300744.2</v>
      </c>
      <c r="H70" s="15">
        <f t="shared" si="19"/>
        <v>1533000</v>
      </c>
      <c r="I70" s="15">
        <f t="shared" si="19"/>
        <v>10400</v>
      </c>
      <c r="J70" s="15">
        <f t="shared" si="19"/>
        <v>0</v>
      </c>
      <c r="K70" s="15">
        <f t="shared" si="19"/>
        <v>0</v>
      </c>
      <c r="L70" s="15">
        <f t="shared" si="19"/>
        <v>0</v>
      </c>
    </row>
    <row r="71" spans="1:12" s="11" customFormat="1" ht="38.25" customHeight="1">
      <c r="A71" s="20">
        <v>851</v>
      </c>
      <c r="B71" s="20">
        <v>85149</v>
      </c>
      <c r="C71" s="21" t="s">
        <v>72</v>
      </c>
      <c r="D71" s="18">
        <f>E71+H71+I71+J71+K71+L71</f>
        <v>1382774</v>
      </c>
      <c r="E71" s="18">
        <f>F71+G71</f>
        <v>1382774</v>
      </c>
      <c r="F71" s="18">
        <v>6000</v>
      </c>
      <c r="G71" s="18">
        <v>1376774</v>
      </c>
      <c r="H71" s="18"/>
      <c r="I71" s="19"/>
      <c r="J71" s="19"/>
      <c r="K71" s="19"/>
      <c r="L71" s="19"/>
    </row>
    <row r="72" spans="1:12" s="11" customFormat="1" ht="38.25" customHeight="1">
      <c r="A72" s="16">
        <v>851</v>
      </c>
      <c r="B72" s="16">
        <v>85153</v>
      </c>
      <c r="C72" s="17" t="s">
        <v>73</v>
      </c>
      <c r="D72" s="19">
        <f>E72+H72+I72+J72+K72+L72</f>
        <v>396700</v>
      </c>
      <c r="E72" s="19">
        <f>F72+G72</f>
        <v>98985</v>
      </c>
      <c r="F72" s="18">
        <v>19625</v>
      </c>
      <c r="G72" s="18">
        <v>79360</v>
      </c>
      <c r="H72" s="18">
        <v>297715</v>
      </c>
      <c r="I72" s="19"/>
      <c r="J72" s="19"/>
      <c r="K72" s="19"/>
      <c r="L72" s="19"/>
    </row>
    <row r="73" spans="1:12" s="11" customFormat="1" ht="35.25" customHeight="1">
      <c r="A73" s="20">
        <v>851</v>
      </c>
      <c r="B73" s="20">
        <v>85154</v>
      </c>
      <c r="C73" s="21" t="s">
        <v>74</v>
      </c>
      <c r="D73" s="18">
        <f>E73+H73+I73+J73+K73+L73</f>
        <v>2174150</v>
      </c>
      <c r="E73" s="18">
        <f>F73+G73</f>
        <v>1038865</v>
      </c>
      <c r="F73" s="18">
        <v>287380</v>
      </c>
      <c r="G73" s="18">
        <v>751485</v>
      </c>
      <c r="H73" s="18">
        <v>1135285</v>
      </c>
      <c r="I73" s="18"/>
      <c r="J73" s="18"/>
      <c r="K73" s="18"/>
      <c r="L73" s="18"/>
    </row>
    <row r="74" spans="1:12" s="11" customFormat="1" ht="35.25" customHeight="1">
      <c r="A74" s="20">
        <v>851</v>
      </c>
      <c r="B74" s="20">
        <v>85158</v>
      </c>
      <c r="C74" s="21" t="s">
        <v>75</v>
      </c>
      <c r="D74" s="18">
        <f>E74+H74+I74+J74+K74+L74</f>
        <v>1269000</v>
      </c>
      <c r="E74" s="18">
        <f>F74+G74</f>
        <v>1267000</v>
      </c>
      <c r="F74" s="18">
        <v>1182700</v>
      </c>
      <c r="G74" s="18">
        <v>84300</v>
      </c>
      <c r="H74" s="18"/>
      <c r="I74" s="18">
        <v>2000</v>
      </c>
      <c r="J74" s="18"/>
      <c r="K74" s="18"/>
      <c r="L74" s="18"/>
    </row>
    <row r="75" spans="1:12" s="11" customFormat="1" ht="35.25" customHeight="1">
      <c r="A75" s="20">
        <v>851</v>
      </c>
      <c r="B75" s="20">
        <v>85195</v>
      </c>
      <c r="C75" s="21" t="s">
        <v>24</v>
      </c>
      <c r="D75" s="18">
        <f>E75+H75+I75+J75+K75+L75</f>
        <v>118225.2</v>
      </c>
      <c r="E75" s="18">
        <f>F75+G75</f>
        <v>9825.2</v>
      </c>
      <c r="F75" s="18">
        <v>1000</v>
      </c>
      <c r="G75" s="18">
        <v>8825.2</v>
      </c>
      <c r="H75" s="18">
        <v>100000</v>
      </c>
      <c r="I75" s="18">
        <v>8400</v>
      </c>
      <c r="J75" s="18"/>
      <c r="K75" s="18"/>
      <c r="L75" s="18"/>
    </row>
    <row r="76" spans="1:12" s="11" customFormat="1" ht="35.25" customHeight="1">
      <c r="A76" s="13">
        <v>852</v>
      </c>
      <c r="B76" s="13" t="s">
        <v>19</v>
      </c>
      <c r="C76" s="14" t="s">
        <v>76</v>
      </c>
      <c r="D76" s="15">
        <f>D77+D78+D79+D80+D81+D82+D83+D84+D85+D86+D87+D88</f>
        <v>59123100</v>
      </c>
      <c r="E76" s="15">
        <f aca="true" t="shared" si="20" ref="E76:L76">E77+E78+E79+E80+E81+E82+E83+E84+E85+E86+E87+E88</f>
        <v>14466818</v>
      </c>
      <c r="F76" s="15">
        <f t="shared" si="20"/>
        <v>11259013</v>
      </c>
      <c r="G76" s="15">
        <f t="shared" si="20"/>
        <v>3207805</v>
      </c>
      <c r="H76" s="15">
        <f t="shared" si="20"/>
        <v>4227000</v>
      </c>
      <c r="I76" s="15">
        <f t="shared" si="20"/>
        <v>40429282</v>
      </c>
      <c r="J76" s="15">
        <f t="shared" si="20"/>
        <v>0</v>
      </c>
      <c r="K76" s="15">
        <f t="shared" si="20"/>
        <v>0</v>
      </c>
      <c r="L76" s="15">
        <f t="shared" si="20"/>
        <v>0</v>
      </c>
    </row>
    <row r="77" spans="1:12" s="11" customFormat="1" ht="33.75" customHeight="1">
      <c r="A77" s="20">
        <v>852</v>
      </c>
      <c r="B77" s="20">
        <v>85201</v>
      </c>
      <c r="C77" s="21" t="s">
        <v>77</v>
      </c>
      <c r="D77" s="18">
        <f>E77+H77+I77+J77+K77+L77</f>
        <v>676000</v>
      </c>
      <c r="E77" s="18">
        <f>F77+G77</f>
        <v>0</v>
      </c>
      <c r="F77" s="18"/>
      <c r="G77" s="18"/>
      <c r="H77" s="18">
        <v>676000</v>
      </c>
      <c r="I77" s="18"/>
      <c r="J77" s="18"/>
      <c r="K77" s="19"/>
      <c r="L77" s="19"/>
    </row>
    <row r="78" spans="1:12" s="11" customFormat="1" ht="33.75" customHeight="1">
      <c r="A78" s="20">
        <v>852</v>
      </c>
      <c r="B78" s="20">
        <v>85203</v>
      </c>
      <c r="C78" s="21" t="s">
        <v>78</v>
      </c>
      <c r="D78" s="18">
        <f aca="true" t="shared" si="21" ref="D78:D87">E78+H78+I78+J78+K78+L78</f>
        <v>875300</v>
      </c>
      <c r="E78" s="18">
        <f>F78+G78</f>
        <v>875300</v>
      </c>
      <c r="F78" s="18">
        <v>687866</v>
      </c>
      <c r="G78" s="18">
        <v>187434</v>
      </c>
      <c r="H78" s="18"/>
      <c r="I78" s="18"/>
      <c r="J78" s="18"/>
      <c r="K78" s="18"/>
      <c r="L78" s="18"/>
    </row>
    <row r="79" spans="1:13" s="11" customFormat="1" ht="42" customHeight="1">
      <c r="A79" s="20">
        <v>852</v>
      </c>
      <c r="B79" s="20">
        <v>85205</v>
      </c>
      <c r="C79" s="21" t="s">
        <v>79</v>
      </c>
      <c r="D79" s="18">
        <f t="shared" si="21"/>
        <v>160000</v>
      </c>
      <c r="E79" s="18">
        <f>F79+G79</f>
        <v>160000</v>
      </c>
      <c r="F79" s="18">
        <v>96077</v>
      </c>
      <c r="G79" s="18">
        <v>63923</v>
      </c>
      <c r="H79" s="18"/>
      <c r="I79" s="18"/>
      <c r="J79" s="18"/>
      <c r="K79" s="18"/>
      <c r="L79" s="18"/>
      <c r="M79" s="22"/>
    </row>
    <row r="80" spans="1:13" s="11" customFormat="1" ht="42" customHeight="1">
      <c r="A80" s="20">
        <v>852</v>
      </c>
      <c r="B80" s="20">
        <v>85206</v>
      </c>
      <c r="C80" s="30" t="s">
        <v>157</v>
      </c>
      <c r="D80" s="18">
        <f t="shared" si="21"/>
        <v>337840</v>
      </c>
      <c r="E80" s="18">
        <f>F80+G80</f>
        <v>337840</v>
      </c>
      <c r="F80" s="18">
        <v>328600</v>
      </c>
      <c r="G80" s="18">
        <v>9240</v>
      </c>
      <c r="H80" s="18"/>
      <c r="I80" s="18"/>
      <c r="J80" s="18"/>
      <c r="K80" s="18"/>
      <c r="L80" s="18"/>
      <c r="M80" s="22"/>
    </row>
    <row r="81" spans="1:12" s="11" customFormat="1" ht="93" customHeight="1">
      <c r="A81" s="20">
        <v>852</v>
      </c>
      <c r="B81" s="20">
        <v>85212</v>
      </c>
      <c r="C81" s="21" t="s">
        <v>80</v>
      </c>
      <c r="D81" s="18">
        <f>E81+H81+I81+J81+K81+L81</f>
        <v>26818000</v>
      </c>
      <c r="E81" s="18">
        <f aca="true" t="shared" si="22" ref="E81:E88">F81+G81</f>
        <v>1870718</v>
      </c>
      <c r="F81" s="18">
        <v>1721560</v>
      </c>
      <c r="G81" s="18">
        <v>149158</v>
      </c>
      <c r="H81" s="18">
        <v>230000</v>
      </c>
      <c r="I81" s="18">
        <v>24717282</v>
      </c>
      <c r="J81" s="18"/>
      <c r="K81" s="18"/>
      <c r="L81" s="18"/>
    </row>
    <row r="82" spans="1:12" s="11" customFormat="1" ht="121.5" customHeight="1">
      <c r="A82" s="20">
        <v>852</v>
      </c>
      <c r="B82" s="20">
        <v>85213</v>
      </c>
      <c r="C82" s="21" t="s">
        <v>81</v>
      </c>
      <c r="D82" s="18">
        <f t="shared" si="21"/>
        <v>359700</v>
      </c>
      <c r="E82" s="18">
        <f t="shared" si="22"/>
        <v>357700</v>
      </c>
      <c r="F82" s="18"/>
      <c r="G82" s="18">
        <v>357700</v>
      </c>
      <c r="H82" s="18">
        <v>2000</v>
      </c>
      <c r="I82" s="18"/>
      <c r="J82" s="18"/>
      <c r="K82" s="18"/>
      <c r="L82" s="18"/>
    </row>
    <row r="83" spans="1:12" s="11" customFormat="1" ht="51">
      <c r="A83" s="20">
        <v>852</v>
      </c>
      <c r="B83" s="20">
        <v>85214</v>
      </c>
      <c r="C83" s="21" t="s">
        <v>82</v>
      </c>
      <c r="D83" s="18">
        <f t="shared" si="21"/>
        <v>4799000</v>
      </c>
      <c r="E83" s="18">
        <f>F83+G83</f>
        <v>0</v>
      </c>
      <c r="F83" s="18"/>
      <c r="G83" s="18"/>
      <c r="H83" s="18">
        <v>3000</v>
      </c>
      <c r="I83" s="18">
        <v>4796000</v>
      </c>
      <c r="J83" s="18"/>
      <c r="K83" s="18"/>
      <c r="L83" s="18"/>
    </row>
    <row r="84" spans="1:12" s="11" customFormat="1" ht="34.5" customHeight="1">
      <c r="A84" s="20">
        <v>852</v>
      </c>
      <c r="B84" s="20">
        <v>85215</v>
      </c>
      <c r="C84" s="21" t="s">
        <v>83</v>
      </c>
      <c r="D84" s="18">
        <f t="shared" si="21"/>
        <v>7000000</v>
      </c>
      <c r="E84" s="18">
        <f>F84+G84</f>
        <v>0</v>
      </c>
      <c r="F84" s="18"/>
      <c r="G84" s="18"/>
      <c r="H84" s="18"/>
      <c r="I84" s="18">
        <v>7000000</v>
      </c>
      <c r="J84" s="18"/>
      <c r="K84" s="18"/>
      <c r="L84" s="18"/>
    </row>
    <row r="85" spans="1:12" s="11" customFormat="1" ht="34.5" customHeight="1">
      <c r="A85" s="20">
        <v>852</v>
      </c>
      <c r="B85" s="20">
        <v>85216</v>
      </c>
      <c r="C85" s="21" t="s">
        <v>84</v>
      </c>
      <c r="D85" s="18">
        <f t="shared" si="21"/>
        <v>2644000</v>
      </c>
      <c r="E85" s="18">
        <f>F85+G85</f>
        <v>0</v>
      </c>
      <c r="F85" s="18"/>
      <c r="G85" s="18"/>
      <c r="H85" s="18">
        <v>16000</v>
      </c>
      <c r="I85" s="18">
        <v>2628000</v>
      </c>
      <c r="J85" s="18"/>
      <c r="K85" s="18"/>
      <c r="L85" s="18"/>
    </row>
    <row r="86" spans="1:12" s="11" customFormat="1" ht="31.5" customHeight="1">
      <c r="A86" s="20">
        <v>852</v>
      </c>
      <c r="B86" s="20">
        <v>85219</v>
      </c>
      <c r="C86" s="21" t="s">
        <v>85</v>
      </c>
      <c r="D86" s="18">
        <f t="shared" si="21"/>
        <v>8005260</v>
      </c>
      <c r="E86" s="18">
        <f t="shared" si="22"/>
        <v>7965260</v>
      </c>
      <c r="F86" s="18">
        <f>7387570-328600</f>
        <v>7058970</v>
      </c>
      <c r="G86" s="18">
        <f>915530-9240</f>
        <v>906290</v>
      </c>
      <c r="H86" s="18"/>
      <c r="I86" s="18">
        <v>40000</v>
      </c>
      <c r="J86" s="18"/>
      <c r="K86" s="18"/>
      <c r="L86" s="18"/>
    </row>
    <row r="87" spans="1:12" s="11" customFormat="1" ht="38.25" customHeight="1">
      <c r="A87" s="20">
        <v>852</v>
      </c>
      <c r="B87" s="20">
        <v>85228</v>
      </c>
      <c r="C87" s="21" t="s">
        <v>86</v>
      </c>
      <c r="D87" s="18">
        <f t="shared" si="21"/>
        <v>3889000</v>
      </c>
      <c r="E87" s="18">
        <f t="shared" si="22"/>
        <v>589000</v>
      </c>
      <c r="F87" s="18">
        <v>574600</v>
      </c>
      <c r="G87" s="18">
        <v>14400</v>
      </c>
      <c r="H87" s="18">
        <v>3300000</v>
      </c>
      <c r="I87" s="18"/>
      <c r="J87" s="18"/>
      <c r="K87" s="18"/>
      <c r="L87" s="18"/>
    </row>
    <row r="88" spans="1:12" s="22" customFormat="1" ht="32.25" customHeight="1">
      <c r="A88" s="20">
        <v>852</v>
      </c>
      <c r="B88" s="20">
        <v>85295</v>
      </c>
      <c r="C88" s="21" t="s">
        <v>24</v>
      </c>
      <c r="D88" s="18">
        <f>E88+H88+I88+J88+K88+L88</f>
        <v>3559000</v>
      </c>
      <c r="E88" s="18">
        <f t="shared" si="22"/>
        <v>2311000</v>
      </c>
      <c r="F88" s="18">
        <v>791340</v>
      </c>
      <c r="G88" s="18">
        <v>1519660</v>
      </c>
      <c r="H88" s="18"/>
      <c r="I88" s="18">
        <v>1248000</v>
      </c>
      <c r="J88" s="18"/>
      <c r="K88" s="18"/>
      <c r="L88" s="18"/>
    </row>
    <row r="89" spans="1:12" s="11" customFormat="1" ht="44.25" customHeight="1">
      <c r="A89" s="13">
        <v>853</v>
      </c>
      <c r="B89" s="13" t="s">
        <v>19</v>
      </c>
      <c r="C89" s="14" t="s">
        <v>87</v>
      </c>
      <c r="D89" s="15">
        <f>D90+D91</f>
        <v>5393119.26</v>
      </c>
      <c r="E89" s="15">
        <f aca="true" t="shared" si="23" ref="E89:L89">E90+E91</f>
        <v>3086000</v>
      </c>
      <c r="F89" s="15">
        <f t="shared" si="23"/>
        <v>2402917</v>
      </c>
      <c r="G89" s="15">
        <f t="shared" si="23"/>
        <v>683083</v>
      </c>
      <c r="H89" s="15">
        <f t="shared" si="23"/>
        <v>777000</v>
      </c>
      <c r="I89" s="15">
        <f t="shared" si="23"/>
        <v>6000</v>
      </c>
      <c r="J89" s="15">
        <f t="shared" si="23"/>
        <v>1524119.26</v>
      </c>
      <c r="K89" s="15">
        <f t="shared" si="23"/>
        <v>0</v>
      </c>
      <c r="L89" s="15">
        <f t="shared" si="23"/>
        <v>0</v>
      </c>
    </row>
    <row r="90" spans="1:12" s="11" customFormat="1" ht="30.75" customHeight="1">
      <c r="A90" s="20">
        <v>853</v>
      </c>
      <c r="B90" s="20">
        <v>85305</v>
      </c>
      <c r="C90" s="21" t="s">
        <v>88</v>
      </c>
      <c r="D90" s="18">
        <f>E90+H90+I90+J90+K90+L90</f>
        <v>3298000</v>
      </c>
      <c r="E90" s="18">
        <f>F90+G90</f>
        <v>2974000</v>
      </c>
      <c r="F90" s="18">
        <v>2338357</v>
      </c>
      <c r="G90" s="18">
        <v>635643</v>
      </c>
      <c r="H90" s="18">
        <v>318000</v>
      </c>
      <c r="I90" s="18">
        <v>6000</v>
      </c>
      <c r="J90" s="18"/>
      <c r="K90" s="18"/>
      <c r="L90" s="18"/>
    </row>
    <row r="91" spans="1:12" s="11" customFormat="1" ht="30.75" customHeight="1">
      <c r="A91" s="20">
        <v>853</v>
      </c>
      <c r="B91" s="20">
        <v>85395</v>
      </c>
      <c r="C91" s="21" t="s">
        <v>24</v>
      </c>
      <c r="D91" s="18">
        <f>E91+H91+I91+J91+K91+L91</f>
        <v>2095119.26</v>
      </c>
      <c r="E91" s="18">
        <f>F91+G91</f>
        <v>112000</v>
      </c>
      <c r="F91" s="18">
        <v>64560</v>
      </c>
      <c r="G91" s="18">
        <v>47440</v>
      </c>
      <c r="H91" s="18">
        <v>459000</v>
      </c>
      <c r="I91" s="18"/>
      <c r="J91" s="18">
        <v>1524119.26</v>
      </c>
      <c r="K91" s="19"/>
      <c r="L91" s="19"/>
    </row>
    <row r="92" spans="1:12" s="11" customFormat="1" ht="37.5" customHeight="1">
      <c r="A92" s="13">
        <v>854</v>
      </c>
      <c r="B92" s="13" t="s">
        <v>19</v>
      </c>
      <c r="C92" s="14" t="s">
        <v>89</v>
      </c>
      <c r="D92" s="15">
        <f>D93+D94+D95+D96</f>
        <v>6139828</v>
      </c>
      <c r="E92" s="15">
        <f aca="true" t="shared" si="24" ref="E92:L92">E93+E94+E95+E96</f>
        <v>4559828</v>
      </c>
      <c r="F92" s="15">
        <f t="shared" si="24"/>
        <v>4018440</v>
      </c>
      <c r="G92" s="15">
        <f t="shared" si="24"/>
        <v>541388</v>
      </c>
      <c r="H92" s="15">
        <f t="shared" si="24"/>
        <v>80000</v>
      </c>
      <c r="I92" s="15">
        <f t="shared" si="24"/>
        <v>1500000</v>
      </c>
      <c r="J92" s="15">
        <f t="shared" si="24"/>
        <v>0</v>
      </c>
      <c r="K92" s="15">
        <f t="shared" si="24"/>
        <v>0</v>
      </c>
      <c r="L92" s="15">
        <f t="shared" si="24"/>
        <v>0</v>
      </c>
    </row>
    <row r="93" spans="1:12" s="11" customFormat="1" ht="34.5" customHeight="1">
      <c r="A93" s="20">
        <v>854</v>
      </c>
      <c r="B93" s="20">
        <v>85401</v>
      </c>
      <c r="C93" s="21" t="s">
        <v>90</v>
      </c>
      <c r="D93" s="18">
        <f>E93+H93+I93+J93+K93+L93</f>
        <v>4244004</v>
      </c>
      <c r="E93" s="18">
        <f>F93+G93</f>
        <v>4244004</v>
      </c>
      <c r="F93" s="18">
        <v>4018440</v>
      </c>
      <c r="G93" s="18">
        <v>225564</v>
      </c>
      <c r="H93" s="18"/>
      <c r="I93" s="18"/>
      <c r="J93" s="18"/>
      <c r="K93" s="18"/>
      <c r="L93" s="18"/>
    </row>
    <row r="94" spans="1:12" s="11" customFormat="1" ht="54" customHeight="1">
      <c r="A94" s="16">
        <v>854</v>
      </c>
      <c r="B94" s="16">
        <v>85412</v>
      </c>
      <c r="C94" s="17" t="s">
        <v>91</v>
      </c>
      <c r="D94" s="19">
        <f>E94+H94+I94+J94+K94+L94</f>
        <v>380000</v>
      </c>
      <c r="E94" s="19">
        <f>F94+G94</f>
        <v>300000</v>
      </c>
      <c r="F94" s="18"/>
      <c r="G94" s="18">
        <v>300000</v>
      </c>
      <c r="H94" s="19">
        <v>80000</v>
      </c>
      <c r="I94" s="19"/>
      <c r="J94" s="19"/>
      <c r="K94" s="19"/>
      <c r="L94" s="19"/>
    </row>
    <row r="95" spans="1:12" s="11" customFormat="1" ht="36" customHeight="1">
      <c r="A95" s="20">
        <v>854</v>
      </c>
      <c r="B95" s="20">
        <v>85415</v>
      </c>
      <c r="C95" s="21" t="s">
        <v>92</v>
      </c>
      <c r="D95" s="18">
        <f>E95+H95+I95+J95+K95+L95</f>
        <v>1500000</v>
      </c>
      <c r="E95" s="19">
        <f>F95+G95</f>
        <v>0</v>
      </c>
      <c r="F95" s="18"/>
      <c r="G95" s="18"/>
      <c r="H95" s="18"/>
      <c r="I95" s="18">
        <v>1500000</v>
      </c>
      <c r="J95" s="18"/>
      <c r="K95" s="18"/>
      <c r="L95" s="18"/>
    </row>
    <row r="96" spans="1:12" s="11" customFormat="1" ht="36" customHeight="1">
      <c r="A96" s="20">
        <v>854</v>
      </c>
      <c r="B96" s="20">
        <v>85495</v>
      </c>
      <c r="C96" s="21" t="s">
        <v>24</v>
      </c>
      <c r="D96" s="18">
        <f>E96+H96+I96+J96+K96+L96</f>
        <v>15824</v>
      </c>
      <c r="E96" s="18">
        <f>F96+G96</f>
        <v>15824</v>
      </c>
      <c r="F96" s="18"/>
      <c r="G96" s="18">
        <v>15824</v>
      </c>
      <c r="H96" s="18"/>
      <c r="I96" s="18"/>
      <c r="J96" s="18"/>
      <c r="K96" s="18"/>
      <c r="L96" s="18"/>
    </row>
    <row r="97" spans="1:12" s="11" customFormat="1" ht="36.75" customHeight="1">
      <c r="A97" s="13">
        <v>900</v>
      </c>
      <c r="B97" s="13" t="s">
        <v>19</v>
      </c>
      <c r="C97" s="14" t="s">
        <v>93</v>
      </c>
      <c r="D97" s="15">
        <f>D98+D99+D100+D101+D102+D103+D104</f>
        <v>26709827.02</v>
      </c>
      <c r="E97" s="15">
        <f aca="true" t="shared" si="25" ref="E97:L97">E98+E99+E100+E101+E102+E103+E104</f>
        <v>26709827.02</v>
      </c>
      <c r="F97" s="15">
        <f t="shared" si="25"/>
        <v>70000</v>
      </c>
      <c r="G97" s="15">
        <f t="shared" si="25"/>
        <v>26639827.02</v>
      </c>
      <c r="H97" s="15">
        <f t="shared" si="25"/>
        <v>0</v>
      </c>
      <c r="I97" s="15">
        <f t="shared" si="25"/>
        <v>0</v>
      </c>
      <c r="J97" s="15">
        <f t="shared" si="25"/>
        <v>0</v>
      </c>
      <c r="K97" s="15">
        <f t="shared" si="25"/>
        <v>0</v>
      </c>
      <c r="L97" s="15">
        <f t="shared" si="25"/>
        <v>0</v>
      </c>
    </row>
    <row r="98" spans="1:12" s="11" customFormat="1" ht="37.5" customHeight="1">
      <c r="A98" s="20">
        <v>900</v>
      </c>
      <c r="B98" s="20">
        <v>90001</v>
      </c>
      <c r="C98" s="21" t="s">
        <v>94</v>
      </c>
      <c r="D98" s="18">
        <f>E98+H98+I98+J98+K98+L98</f>
        <v>2255628</v>
      </c>
      <c r="E98" s="18">
        <f>F98+G98</f>
        <v>2255628</v>
      </c>
      <c r="F98" s="18">
        <v>70000</v>
      </c>
      <c r="G98" s="18">
        <v>2185628</v>
      </c>
      <c r="H98" s="18"/>
      <c r="I98" s="18"/>
      <c r="J98" s="18"/>
      <c r="K98" s="18"/>
      <c r="L98" s="18"/>
    </row>
    <row r="99" spans="1:12" s="22" customFormat="1" ht="37.5" customHeight="1">
      <c r="A99" s="20">
        <v>900</v>
      </c>
      <c r="B99" s="20">
        <v>90002</v>
      </c>
      <c r="C99" s="21" t="s">
        <v>95</v>
      </c>
      <c r="D99" s="18">
        <f aca="true" t="shared" si="26" ref="D99:D104">E99+H99+I99+J99+K99+L99</f>
        <v>8326000</v>
      </c>
      <c r="E99" s="18">
        <f aca="true" t="shared" si="27" ref="E99:E104">F99+G99</f>
        <v>8326000</v>
      </c>
      <c r="F99" s="18"/>
      <c r="G99" s="18">
        <v>8326000</v>
      </c>
      <c r="H99" s="18"/>
      <c r="I99" s="18"/>
      <c r="J99" s="18"/>
      <c r="K99" s="18"/>
      <c r="L99" s="18"/>
    </row>
    <row r="100" spans="1:12" s="11" customFormat="1" ht="37.5" customHeight="1">
      <c r="A100" s="20">
        <v>900</v>
      </c>
      <c r="B100" s="20">
        <v>90003</v>
      </c>
      <c r="C100" s="21" t="s">
        <v>96</v>
      </c>
      <c r="D100" s="18">
        <f t="shared" si="26"/>
        <v>3204560.94</v>
      </c>
      <c r="E100" s="18">
        <f t="shared" si="27"/>
        <v>3204560.94</v>
      </c>
      <c r="F100" s="18"/>
      <c r="G100" s="18">
        <v>3204560.94</v>
      </c>
      <c r="H100" s="18"/>
      <c r="I100" s="18"/>
      <c r="J100" s="18"/>
      <c r="K100" s="18"/>
      <c r="L100" s="18"/>
    </row>
    <row r="101" spans="1:12" s="11" customFormat="1" ht="37.5" customHeight="1">
      <c r="A101" s="20">
        <v>900</v>
      </c>
      <c r="B101" s="20">
        <v>90004</v>
      </c>
      <c r="C101" s="21" t="s">
        <v>97</v>
      </c>
      <c r="D101" s="18">
        <f t="shared" si="26"/>
        <v>3124434.62</v>
      </c>
      <c r="E101" s="18">
        <f t="shared" si="27"/>
        <v>3124434.62</v>
      </c>
      <c r="F101" s="18"/>
      <c r="G101" s="18">
        <v>3124434.62</v>
      </c>
      <c r="H101" s="18"/>
      <c r="I101" s="18"/>
      <c r="J101" s="18"/>
      <c r="K101" s="18"/>
      <c r="L101" s="18"/>
    </row>
    <row r="102" spans="1:12" s="11" customFormat="1" ht="36.75" customHeight="1">
      <c r="A102" s="20">
        <v>900</v>
      </c>
      <c r="B102" s="20">
        <v>90013</v>
      </c>
      <c r="C102" s="21" t="s">
        <v>98</v>
      </c>
      <c r="D102" s="18">
        <f t="shared" si="26"/>
        <v>913680</v>
      </c>
      <c r="E102" s="18">
        <f t="shared" si="27"/>
        <v>913680</v>
      </c>
      <c r="F102" s="18"/>
      <c r="G102" s="18">
        <v>913680</v>
      </c>
      <c r="H102" s="18"/>
      <c r="I102" s="18"/>
      <c r="J102" s="18"/>
      <c r="K102" s="18"/>
      <c r="L102" s="18"/>
    </row>
    <row r="103" spans="1:12" s="11" customFormat="1" ht="36.75" customHeight="1">
      <c r="A103" s="16">
        <v>900</v>
      </c>
      <c r="B103" s="16">
        <v>90015</v>
      </c>
      <c r="C103" s="17" t="s">
        <v>99</v>
      </c>
      <c r="D103" s="19">
        <f t="shared" si="26"/>
        <v>7300000</v>
      </c>
      <c r="E103" s="19">
        <f t="shared" si="27"/>
        <v>7300000</v>
      </c>
      <c r="F103" s="18"/>
      <c r="G103" s="18">
        <v>7300000</v>
      </c>
      <c r="H103" s="18"/>
      <c r="I103" s="19"/>
      <c r="J103" s="19"/>
      <c r="K103" s="19"/>
      <c r="L103" s="19"/>
    </row>
    <row r="104" spans="1:12" s="22" customFormat="1" ht="36.75" customHeight="1">
      <c r="A104" s="20">
        <v>900</v>
      </c>
      <c r="B104" s="20">
        <v>90095</v>
      </c>
      <c r="C104" s="21" t="s">
        <v>24</v>
      </c>
      <c r="D104" s="18">
        <f t="shared" si="26"/>
        <v>1585523.46</v>
      </c>
      <c r="E104" s="18">
        <f t="shared" si="27"/>
        <v>1585523.46</v>
      </c>
      <c r="F104" s="18"/>
      <c r="G104" s="18">
        <v>1585523.46</v>
      </c>
      <c r="H104" s="18"/>
      <c r="I104" s="18"/>
      <c r="J104" s="18"/>
      <c r="K104" s="18"/>
      <c r="L104" s="18"/>
    </row>
    <row r="105" spans="1:12" s="11" customFormat="1" ht="42.75" customHeight="1">
      <c r="A105" s="13">
        <v>921</v>
      </c>
      <c r="B105" s="13" t="s">
        <v>19</v>
      </c>
      <c r="C105" s="14" t="s">
        <v>100</v>
      </c>
      <c r="D105" s="15">
        <f>D106+D107+D108+D109+D110</f>
        <v>12287200</v>
      </c>
      <c r="E105" s="15">
        <f aca="true" t="shared" si="28" ref="E105:L105">E106+E107+E108+E109+E110</f>
        <v>872200</v>
      </c>
      <c r="F105" s="15">
        <f t="shared" si="28"/>
        <v>69000</v>
      </c>
      <c r="G105" s="15">
        <f t="shared" si="28"/>
        <v>803200</v>
      </c>
      <c r="H105" s="15">
        <f t="shared" si="28"/>
        <v>11330000</v>
      </c>
      <c r="I105" s="15">
        <f t="shared" si="28"/>
        <v>85000</v>
      </c>
      <c r="J105" s="15">
        <f t="shared" si="28"/>
        <v>0</v>
      </c>
      <c r="K105" s="15">
        <f t="shared" si="28"/>
        <v>0</v>
      </c>
      <c r="L105" s="15">
        <f t="shared" si="28"/>
        <v>0</v>
      </c>
    </row>
    <row r="106" spans="1:12" s="11" customFormat="1" ht="39" customHeight="1">
      <c r="A106" s="20">
        <v>921</v>
      </c>
      <c r="B106" s="20">
        <v>92105</v>
      </c>
      <c r="C106" s="21" t="s">
        <v>101</v>
      </c>
      <c r="D106" s="18">
        <f>E106+H106+I106+J106+K106+L106</f>
        <v>700000</v>
      </c>
      <c r="E106" s="18">
        <f>F106+G106</f>
        <v>0</v>
      </c>
      <c r="F106" s="18"/>
      <c r="G106" s="18"/>
      <c r="H106" s="18">
        <v>700000</v>
      </c>
      <c r="I106" s="19"/>
      <c r="J106" s="19"/>
      <c r="K106" s="19"/>
      <c r="L106" s="19"/>
    </row>
    <row r="107" spans="1:12" s="11" customFormat="1" ht="39" customHeight="1">
      <c r="A107" s="20">
        <v>921</v>
      </c>
      <c r="B107" s="20">
        <v>92108</v>
      </c>
      <c r="C107" s="21" t="s">
        <v>102</v>
      </c>
      <c r="D107" s="18">
        <f>E107+H107+I107+J107+K107+L107</f>
        <v>1350000</v>
      </c>
      <c r="E107" s="18">
        <f>F107+G107</f>
        <v>0</v>
      </c>
      <c r="F107" s="18"/>
      <c r="G107" s="18"/>
      <c r="H107" s="18">
        <v>1350000</v>
      </c>
      <c r="I107" s="19"/>
      <c r="J107" s="19"/>
      <c r="K107" s="19"/>
      <c r="L107" s="19"/>
    </row>
    <row r="108" spans="1:12" s="11" customFormat="1" ht="39" customHeight="1">
      <c r="A108" s="20">
        <v>921</v>
      </c>
      <c r="B108" s="20">
        <v>92109</v>
      </c>
      <c r="C108" s="21" t="s">
        <v>103</v>
      </c>
      <c r="D108" s="18">
        <f>E108+H108+I108+J108+K108+L108</f>
        <v>8560000</v>
      </c>
      <c r="E108" s="18">
        <f>F108+G108</f>
        <v>0</v>
      </c>
      <c r="F108" s="18"/>
      <c r="G108" s="18"/>
      <c r="H108" s="18">
        <v>8560000</v>
      </c>
      <c r="I108" s="18"/>
      <c r="J108" s="19"/>
      <c r="K108" s="19"/>
      <c r="L108" s="19"/>
    </row>
    <row r="109" spans="1:12" s="11" customFormat="1" ht="36" customHeight="1">
      <c r="A109" s="20">
        <v>921</v>
      </c>
      <c r="B109" s="20">
        <v>92120</v>
      </c>
      <c r="C109" s="21" t="s">
        <v>104</v>
      </c>
      <c r="D109" s="18">
        <f>E109+H109+I109+J109+K109+L109</f>
        <v>746000</v>
      </c>
      <c r="E109" s="18">
        <f>F109+G109</f>
        <v>26000</v>
      </c>
      <c r="F109" s="18">
        <v>2000</v>
      </c>
      <c r="G109" s="18">
        <v>24000</v>
      </c>
      <c r="H109" s="18">
        <v>720000</v>
      </c>
      <c r="I109" s="18"/>
      <c r="J109" s="18"/>
      <c r="K109" s="18"/>
      <c r="L109" s="18"/>
    </row>
    <row r="110" spans="1:12" s="11" customFormat="1" ht="36" customHeight="1">
      <c r="A110" s="20">
        <v>921</v>
      </c>
      <c r="B110" s="20">
        <v>92195</v>
      </c>
      <c r="C110" s="21" t="s">
        <v>24</v>
      </c>
      <c r="D110" s="18">
        <f>E110+H110+I110+J110+K110+L110</f>
        <v>931200</v>
      </c>
      <c r="E110" s="18">
        <f>F110+G110</f>
        <v>846200</v>
      </c>
      <c r="F110" s="18">
        <v>67000</v>
      </c>
      <c r="G110" s="18">
        <v>779200</v>
      </c>
      <c r="H110" s="18"/>
      <c r="I110" s="18">
        <v>85000</v>
      </c>
      <c r="J110" s="18"/>
      <c r="K110" s="18"/>
      <c r="L110" s="18"/>
    </row>
    <row r="111" spans="1:12" s="11" customFormat="1" ht="69" customHeight="1">
      <c r="A111" s="13">
        <v>925</v>
      </c>
      <c r="B111" s="13" t="s">
        <v>19</v>
      </c>
      <c r="C111" s="14" t="s">
        <v>105</v>
      </c>
      <c r="D111" s="15">
        <f>D112</f>
        <v>6707000</v>
      </c>
      <c r="E111" s="15">
        <f>E112</f>
        <v>6682000</v>
      </c>
      <c r="F111" s="15">
        <f>F112</f>
        <v>4024080</v>
      </c>
      <c r="G111" s="15">
        <f aca="true" t="shared" si="29" ref="G111:L111">G112</f>
        <v>2657920</v>
      </c>
      <c r="H111" s="15">
        <f>H112</f>
        <v>0</v>
      </c>
      <c r="I111" s="15">
        <f t="shared" si="29"/>
        <v>25000</v>
      </c>
      <c r="J111" s="15">
        <f t="shared" si="29"/>
        <v>0</v>
      </c>
      <c r="K111" s="15">
        <f t="shared" si="29"/>
        <v>0</v>
      </c>
      <c r="L111" s="15">
        <f t="shared" si="29"/>
        <v>0</v>
      </c>
    </row>
    <row r="112" spans="1:12" s="11" customFormat="1" ht="42" customHeight="1">
      <c r="A112" s="20">
        <v>925</v>
      </c>
      <c r="B112" s="20">
        <v>92504</v>
      </c>
      <c r="C112" s="21" t="s">
        <v>106</v>
      </c>
      <c r="D112" s="18">
        <f>E112+H112+I112+J112+K112+L112</f>
        <v>6707000</v>
      </c>
      <c r="E112" s="18">
        <f>F112+G112</f>
        <v>6682000</v>
      </c>
      <c r="F112" s="18">
        <v>4024080</v>
      </c>
      <c r="G112" s="18">
        <v>2657920</v>
      </c>
      <c r="H112" s="18"/>
      <c r="I112" s="18">
        <v>25000</v>
      </c>
      <c r="J112" s="18"/>
      <c r="K112" s="18"/>
      <c r="L112" s="18"/>
    </row>
    <row r="113" spans="1:12" s="11" customFormat="1" ht="36.75" customHeight="1">
      <c r="A113" s="13">
        <v>926</v>
      </c>
      <c r="B113" s="13" t="s">
        <v>19</v>
      </c>
      <c r="C113" s="14" t="s">
        <v>153</v>
      </c>
      <c r="D113" s="15">
        <f>D114+D115+D116</f>
        <v>18689978.48</v>
      </c>
      <c r="E113" s="15">
        <f>E114+E115+E116</f>
        <v>16469158.48</v>
      </c>
      <c r="F113" s="15">
        <f>F114+F115+F116</f>
        <v>8101482</v>
      </c>
      <c r="G113" s="15">
        <f aca="true" t="shared" si="30" ref="G113:L113">G114+G115+G116</f>
        <v>8367676.48</v>
      </c>
      <c r="H113" s="15">
        <f>H114+H115+H116</f>
        <v>1478000</v>
      </c>
      <c r="I113" s="15">
        <f t="shared" si="30"/>
        <v>696300</v>
      </c>
      <c r="J113" s="15">
        <f t="shared" si="30"/>
        <v>46520</v>
      </c>
      <c r="K113" s="15">
        <f t="shared" si="30"/>
        <v>0</v>
      </c>
      <c r="L113" s="15">
        <f t="shared" si="30"/>
        <v>0</v>
      </c>
    </row>
    <row r="114" spans="1:16" s="11" customFormat="1" ht="36.75" customHeight="1">
      <c r="A114" s="20">
        <v>926</v>
      </c>
      <c r="B114" s="20">
        <v>92601</v>
      </c>
      <c r="C114" s="21" t="s">
        <v>107</v>
      </c>
      <c r="D114" s="18">
        <f>E114+H114+I114+J114+K114+L114</f>
        <v>16334958.48</v>
      </c>
      <c r="E114" s="18">
        <f>F114+G114</f>
        <v>16164658.48</v>
      </c>
      <c r="F114" s="18">
        <v>8076982</v>
      </c>
      <c r="G114" s="18">
        <f>7887676.48-17220+17220+200000</f>
        <v>8087676.48</v>
      </c>
      <c r="H114" s="18"/>
      <c r="I114" s="18">
        <v>170300</v>
      </c>
      <c r="J114" s="18"/>
      <c r="K114" s="18"/>
      <c r="L114" s="18"/>
      <c r="M114" s="22"/>
      <c r="N114" s="22"/>
      <c r="O114" s="22"/>
      <c r="P114" s="22"/>
    </row>
    <row r="115" spans="1:12" s="11" customFormat="1" ht="39" customHeight="1">
      <c r="A115" s="20">
        <v>926</v>
      </c>
      <c r="B115" s="20">
        <v>92605</v>
      </c>
      <c r="C115" s="30" t="s">
        <v>154</v>
      </c>
      <c r="D115" s="18">
        <f>E115+H115+I115+J115+K115+L115</f>
        <v>1524520</v>
      </c>
      <c r="E115" s="18">
        <f>F115+G115</f>
        <v>0</v>
      </c>
      <c r="F115" s="18"/>
      <c r="G115" s="18"/>
      <c r="H115" s="18">
        <v>1478000</v>
      </c>
      <c r="I115" s="18"/>
      <c r="J115" s="18">
        <v>46520</v>
      </c>
      <c r="K115" s="18"/>
      <c r="L115" s="18"/>
    </row>
    <row r="116" spans="1:12" s="11" customFormat="1" ht="40.5" customHeight="1">
      <c r="A116" s="20">
        <v>926</v>
      </c>
      <c r="B116" s="20">
        <v>92695</v>
      </c>
      <c r="C116" s="21" t="s">
        <v>24</v>
      </c>
      <c r="D116" s="18">
        <f>E116+H116+I116+J116+K116+L116</f>
        <v>830500</v>
      </c>
      <c r="E116" s="18">
        <f>F116+G116</f>
        <v>304500</v>
      </c>
      <c r="F116" s="18">
        <v>24500</v>
      </c>
      <c r="G116" s="18">
        <v>280000</v>
      </c>
      <c r="H116" s="18"/>
      <c r="I116" s="18">
        <v>526000</v>
      </c>
      <c r="J116" s="18"/>
      <c r="K116" s="18"/>
      <c r="L116" s="18"/>
    </row>
    <row r="117" spans="1:12" s="11" customFormat="1" ht="39" customHeight="1">
      <c r="A117" s="43" t="s">
        <v>108</v>
      </c>
      <c r="B117" s="43"/>
      <c r="C117" s="43"/>
      <c r="D117" s="34">
        <f aca="true" t="shared" si="31" ref="D117:L117">D13+D16+D18+D20+D22+D26+D30+D35+D37+D44+D46+D51+D55+D58+D68+D70+D76+D89+D92+D97+D105+D111+D113</f>
        <v>456352584.95</v>
      </c>
      <c r="E117" s="34">
        <f t="shared" si="31"/>
        <v>328802122.78999996</v>
      </c>
      <c r="F117" s="34">
        <f t="shared" si="31"/>
        <v>199399850.73000002</v>
      </c>
      <c r="G117" s="34">
        <f t="shared" si="31"/>
        <v>129402272.06000002</v>
      </c>
      <c r="H117" s="34">
        <f t="shared" si="31"/>
        <v>42799601</v>
      </c>
      <c r="I117" s="34">
        <f t="shared" si="31"/>
        <v>43882707</v>
      </c>
      <c r="J117" s="34">
        <f t="shared" si="31"/>
        <v>4794967.19</v>
      </c>
      <c r="K117" s="34">
        <f t="shared" si="31"/>
        <v>14273186.97</v>
      </c>
      <c r="L117" s="34">
        <f t="shared" si="31"/>
        <v>21800000</v>
      </c>
    </row>
    <row r="118" spans="1:12" s="11" customFormat="1" ht="34.5" customHeight="1">
      <c r="A118" s="42" t="s">
        <v>109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s="11" customFormat="1" ht="34.5" customHeight="1">
      <c r="A119" s="13" t="s">
        <v>110</v>
      </c>
      <c r="B119" s="13" t="s">
        <v>19</v>
      </c>
      <c r="C119" s="14" t="s">
        <v>111</v>
      </c>
      <c r="D119" s="15">
        <f>D120+D121</f>
        <v>35000</v>
      </c>
      <c r="E119" s="15">
        <f>E120+E121</f>
        <v>35000</v>
      </c>
      <c r="F119" s="15">
        <f>F120+F121</f>
        <v>0</v>
      </c>
      <c r="G119" s="15">
        <f aca="true" t="shared" si="32" ref="G119:L119">G120+G121</f>
        <v>35000</v>
      </c>
      <c r="H119" s="15">
        <f t="shared" si="32"/>
        <v>0</v>
      </c>
      <c r="I119" s="15">
        <f t="shared" si="32"/>
        <v>0</v>
      </c>
      <c r="J119" s="15">
        <f t="shared" si="32"/>
        <v>0</v>
      </c>
      <c r="K119" s="15">
        <f t="shared" si="32"/>
        <v>0</v>
      </c>
      <c r="L119" s="15">
        <f t="shared" si="32"/>
        <v>0</v>
      </c>
    </row>
    <row r="120" spans="1:12" s="11" customFormat="1" ht="34.5" customHeight="1">
      <c r="A120" s="16" t="s">
        <v>110</v>
      </c>
      <c r="B120" s="16" t="s">
        <v>112</v>
      </c>
      <c r="C120" s="17" t="s">
        <v>113</v>
      </c>
      <c r="D120" s="19">
        <f>E120+H120+I120+J120+K120+L120</f>
        <v>20000</v>
      </c>
      <c r="E120" s="19">
        <f>F120+G120</f>
        <v>20000</v>
      </c>
      <c r="F120" s="18"/>
      <c r="G120" s="18">
        <v>20000</v>
      </c>
      <c r="H120" s="19"/>
      <c r="I120" s="19"/>
      <c r="J120" s="19"/>
      <c r="K120" s="19"/>
      <c r="L120" s="19"/>
    </row>
    <row r="121" spans="1:12" s="11" customFormat="1" ht="34.5" customHeight="1">
      <c r="A121" s="16" t="s">
        <v>110</v>
      </c>
      <c r="B121" s="16" t="s">
        <v>114</v>
      </c>
      <c r="C121" s="17" t="s">
        <v>115</v>
      </c>
      <c r="D121" s="19">
        <f>E121+H121+I121+J121+K121+L121</f>
        <v>15000</v>
      </c>
      <c r="E121" s="19">
        <f>F121+G121</f>
        <v>15000</v>
      </c>
      <c r="F121" s="18"/>
      <c r="G121" s="18">
        <v>15000</v>
      </c>
      <c r="H121" s="19"/>
      <c r="I121" s="19"/>
      <c r="J121" s="19"/>
      <c r="K121" s="19"/>
      <c r="L121" s="19"/>
    </row>
    <row r="122" spans="1:12" s="11" customFormat="1" ht="34.5" customHeight="1">
      <c r="A122" s="13">
        <v>600</v>
      </c>
      <c r="B122" s="13" t="s">
        <v>19</v>
      </c>
      <c r="C122" s="14" t="s">
        <v>30</v>
      </c>
      <c r="D122" s="15">
        <f>D123</f>
        <v>10938187.18</v>
      </c>
      <c r="E122" s="15">
        <f>E123</f>
        <v>10938187.18</v>
      </c>
      <c r="F122" s="15">
        <f>F123</f>
        <v>0</v>
      </c>
      <c r="G122" s="15">
        <f aca="true" t="shared" si="33" ref="G122:L122">G123</f>
        <v>10938187.18</v>
      </c>
      <c r="H122" s="15">
        <f t="shared" si="33"/>
        <v>0</v>
      </c>
      <c r="I122" s="15">
        <f t="shared" si="33"/>
        <v>0</v>
      </c>
      <c r="J122" s="15">
        <f t="shared" si="33"/>
        <v>0</v>
      </c>
      <c r="K122" s="15">
        <f t="shared" si="33"/>
        <v>0</v>
      </c>
      <c r="L122" s="15">
        <f t="shared" si="33"/>
        <v>0</v>
      </c>
    </row>
    <row r="123" spans="1:12" s="11" customFormat="1" ht="38.25">
      <c r="A123" s="20">
        <v>600</v>
      </c>
      <c r="B123" s="20">
        <v>60015</v>
      </c>
      <c r="C123" s="21" t="s">
        <v>116</v>
      </c>
      <c r="D123" s="18">
        <f>E123+H123+I123+J123+K123+L123</f>
        <v>10938187.18</v>
      </c>
      <c r="E123" s="18">
        <f>F123+G123</f>
        <v>10938187.18</v>
      </c>
      <c r="F123" s="18"/>
      <c r="G123" s="18">
        <f>5938187.18+5000000</f>
        <v>10938187.18</v>
      </c>
      <c r="H123" s="18"/>
      <c r="I123" s="18"/>
      <c r="J123" s="18"/>
      <c r="K123" s="18"/>
      <c r="L123" s="18"/>
    </row>
    <row r="124" spans="1:12" s="11" customFormat="1" ht="34.5" customHeight="1">
      <c r="A124" s="13">
        <v>630</v>
      </c>
      <c r="B124" s="13" t="s">
        <v>19</v>
      </c>
      <c r="C124" s="14" t="s">
        <v>117</v>
      </c>
      <c r="D124" s="15">
        <f>D125+D126</f>
        <v>430000</v>
      </c>
      <c r="E124" s="15">
        <f>E125+E126</f>
        <v>330000</v>
      </c>
      <c r="F124" s="15">
        <f>F125+F126</f>
        <v>0</v>
      </c>
      <c r="G124" s="15">
        <f aca="true" t="shared" si="34" ref="G124:L124">G125+G126</f>
        <v>330000</v>
      </c>
      <c r="H124" s="15">
        <f t="shared" si="34"/>
        <v>100000</v>
      </c>
      <c r="I124" s="15">
        <f t="shared" si="34"/>
        <v>0</v>
      </c>
      <c r="J124" s="15">
        <f t="shared" si="34"/>
        <v>0</v>
      </c>
      <c r="K124" s="15">
        <f t="shared" si="34"/>
        <v>0</v>
      </c>
      <c r="L124" s="15">
        <f t="shared" si="34"/>
        <v>0</v>
      </c>
    </row>
    <row r="125" spans="1:12" s="11" customFormat="1" ht="34.5" customHeight="1">
      <c r="A125" s="16">
        <v>630</v>
      </c>
      <c r="B125" s="16">
        <v>63003</v>
      </c>
      <c r="C125" s="17" t="s">
        <v>118</v>
      </c>
      <c r="D125" s="19">
        <f>E125+H125+I125+J125+K125+L125</f>
        <v>100000</v>
      </c>
      <c r="E125" s="19">
        <f>F125+G125</f>
        <v>0</v>
      </c>
      <c r="F125" s="18"/>
      <c r="G125" s="18"/>
      <c r="H125" s="19">
        <v>100000</v>
      </c>
      <c r="I125" s="19"/>
      <c r="J125" s="19"/>
      <c r="K125" s="19"/>
      <c r="L125" s="19"/>
    </row>
    <row r="126" spans="1:12" s="11" customFormat="1" ht="34.5" customHeight="1">
      <c r="A126" s="16">
        <v>630</v>
      </c>
      <c r="B126" s="16">
        <v>63095</v>
      </c>
      <c r="C126" s="17" t="s">
        <v>24</v>
      </c>
      <c r="D126" s="19">
        <f>E126+H126+I126+J126+K126+L126</f>
        <v>330000</v>
      </c>
      <c r="E126" s="19">
        <f>F126+G126</f>
        <v>330000</v>
      </c>
      <c r="F126" s="18"/>
      <c r="G126" s="18">
        <v>330000</v>
      </c>
      <c r="H126" s="19"/>
      <c r="I126" s="19"/>
      <c r="J126" s="19"/>
      <c r="K126" s="19"/>
      <c r="L126" s="19"/>
    </row>
    <row r="127" spans="1:12" s="11" customFormat="1" ht="34.5" customHeight="1">
      <c r="A127" s="13">
        <v>700</v>
      </c>
      <c r="B127" s="13" t="s">
        <v>19</v>
      </c>
      <c r="C127" s="14" t="s">
        <v>34</v>
      </c>
      <c r="D127" s="15">
        <f>D128</f>
        <v>160000</v>
      </c>
      <c r="E127" s="15">
        <f>E128</f>
        <v>160000</v>
      </c>
      <c r="F127" s="15">
        <f>F128</f>
        <v>0</v>
      </c>
      <c r="G127" s="15">
        <f aca="true" t="shared" si="35" ref="G127:L127">G128</f>
        <v>160000</v>
      </c>
      <c r="H127" s="15">
        <f t="shared" si="35"/>
        <v>0</v>
      </c>
      <c r="I127" s="15">
        <f t="shared" si="35"/>
        <v>0</v>
      </c>
      <c r="J127" s="15">
        <f t="shared" si="35"/>
        <v>0</v>
      </c>
      <c r="K127" s="15">
        <f t="shared" si="35"/>
        <v>0</v>
      </c>
      <c r="L127" s="15">
        <f t="shared" si="35"/>
        <v>0</v>
      </c>
    </row>
    <row r="128" spans="1:12" s="11" customFormat="1" ht="34.5" customHeight="1">
      <c r="A128" s="20">
        <v>700</v>
      </c>
      <c r="B128" s="20">
        <v>70005</v>
      </c>
      <c r="C128" s="21" t="s">
        <v>35</v>
      </c>
      <c r="D128" s="18">
        <f>E128+H128+I128+J128+K128+L128</f>
        <v>160000</v>
      </c>
      <c r="E128" s="18">
        <f>F128+G128</f>
        <v>160000</v>
      </c>
      <c r="F128" s="18"/>
      <c r="G128" s="18">
        <v>160000</v>
      </c>
      <c r="H128" s="18"/>
      <c r="I128" s="18"/>
      <c r="J128" s="18"/>
      <c r="K128" s="18"/>
      <c r="L128" s="18"/>
    </row>
    <row r="129" spans="1:12" s="11" customFormat="1" ht="34.5" customHeight="1">
      <c r="A129" s="13">
        <v>710</v>
      </c>
      <c r="B129" s="13" t="s">
        <v>19</v>
      </c>
      <c r="C129" s="14" t="s">
        <v>37</v>
      </c>
      <c r="D129" s="15">
        <f>D130+D131+D132</f>
        <v>752414</v>
      </c>
      <c r="E129" s="15">
        <f aca="true" t="shared" si="36" ref="E129:L129">E130+E131+E132</f>
        <v>749814</v>
      </c>
      <c r="F129" s="15">
        <f t="shared" si="36"/>
        <v>477800</v>
      </c>
      <c r="G129" s="15">
        <f t="shared" si="36"/>
        <v>272014</v>
      </c>
      <c r="H129" s="15">
        <f t="shared" si="36"/>
        <v>0</v>
      </c>
      <c r="I129" s="15">
        <f t="shared" si="36"/>
        <v>2600</v>
      </c>
      <c r="J129" s="15">
        <f t="shared" si="36"/>
        <v>0</v>
      </c>
      <c r="K129" s="15">
        <f t="shared" si="36"/>
        <v>0</v>
      </c>
      <c r="L129" s="15">
        <f t="shared" si="36"/>
        <v>0</v>
      </c>
    </row>
    <row r="130" spans="1:12" s="11" customFormat="1" ht="38.25">
      <c r="A130" s="16">
        <v>710</v>
      </c>
      <c r="B130" s="16">
        <v>71013</v>
      </c>
      <c r="C130" s="17" t="s">
        <v>119</v>
      </c>
      <c r="D130" s="19">
        <f>E130+H130+I130+J130+K130+L130</f>
        <v>15000</v>
      </c>
      <c r="E130" s="19">
        <f>F130+G130</f>
        <v>15000</v>
      </c>
      <c r="F130" s="18"/>
      <c r="G130" s="18">
        <v>15000</v>
      </c>
      <c r="H130" s="19"/>
      <c r="I130" s="19"/>
      <c r="J130" s="19"/>
      <c r="K130" s="19"/>
      <c r="L130" s="19"/>
    </row>
    <row r="131" spans="1:12" s="11" customFormat="1" ht="30.75" customHeight="1">
      <c r="A131" s="20">
        <v>710</v>
      </c>
      <c r="B131" s="20">
        <v>71014</v>
      </c>
      <c r="C131" s="21" t="s">
        <v>39</v>
      </c>
      <c r="D131" s="18">
        <f>E131+H131+I131+J131+K131+L131</f>
        <v>170000</v>
      </c>
      <c r="E131" s="18">
        <f>F131+G131</f>
        <v>170000</v>
      </c>
      <c r="F131" s="18"/>
      <c r="G131" s="18">
        <v>170000</v>
      </c>
      <c r="H131" s="19"/>
      <c r="I131" s="19"/>
      <c r="J131" s="19"/>
      <c r="K131" s="19"/>
      <c r="L131" s="19"/>
    </row>
    <row r="132" spans="1:12" s="11" customFormat="1" ht="31.5" customHeight="1">
      <c r="A132" s="20">
        <v>710</v>
      </c>
      <c r="B132" s="20">
        <v>71015</v>
      </c>
      <c r="C132" s="21" t="s">
        <v>120</v>
      </c>
      <c r="D132" s="18">
        <f>E132+H132+I132+J132+K132+L132</f>
        <v>567414</v>
      </c>
      <c r="E132" s="18">
        <f>F132+G132</f>
        <v>564814</v>
      </c>
      <c r="F132" s="18">
        <v>477800</v>
      </c>
      <c r="G132" s="18">
        <v>87014</v>
      </c>
      <c r="H132" s="18"/>
      <c r="I132" s="18">
        <v>2600</v>
      </c>
      <c r="J132" s="18"/>
      <c r="K132" s="18"/>
      <c r="L132" s="18"/>
    </row>
    <row r="133" spans="1:12" s="11" customFormat="1" ht="31.5" customHeight="1">
      <c r="A133" s="13">
        <v>750</v>
      </c>
      <c r="B133" s="13" t="s">
        <v>19</v>
      </c>
      <c r="C133" s="14" t="s">
        <v>42</v>
      </c>
      <c r="D133" s="15">
        <f>D134+D135+D136+D137+D138</f>
        <v>2229359</v>
      </c>
      <c r="E133" s="15">
        <f aca="true" t="shared" si="37" ref="E133:L133">E134+E135+E136+E137+E138</f>
        <v>2229359</v>
      </c>
      <c r="F133" s="15">
        <f t="shared" si="37"/>
        <v>201898.49</v>
      </c>
      <c r="G133" s="15">
        <f t="shared" si="37"/>
        <v>2027460.51</v>
      </c>
      <c r="H133" s="15">
        <f t="shared" si="37"/>
        <v>0</v>
      </c>
      <c r="I133" s="15">
        <f t="shared" si="37"/>
        <v>0</v>
      </c>
      <c r="J133" s="15">
        <f t="shared" si="37"/>
        <v>0</v>
      </c>
      <c r="K133" s="15">
        <f t="shared" si="37"/>
        <v>0</v>
      </c>
      <c r="L133" s="15">
        <f t="shared" si="37"/>
        <v>0</v>
      </c>
    </row>
    <row r="134" spans="1:12" s="11" customFormat="1" ht="34.5" customHeight="1">
      <c r="A134" s="20">
        <v>750</v>
      </c>
      <c r="B134" s="20">
        <v>75011</v>
      </c>
      <c r="C134" s="21" t="s">
        <v>43</v>
      </c>
      <c r="D134" s="19">
        <f>E134+H134+I134+J134+K134+L134</f>
        <v>147059</v>
      </c>
      <c r="E134" s="19">
        <f>F134+G134</f>
        <v>147059</v>
      </c>
      <c r="F134" s="18">
        <v>147059</v>
      </c>
      <c r="G134" s="18"/>
      <c r="H134" s="19"/>
      <c r="I134" s="19"/>
      <c r="J134" s="19"/>
      <c r="K134" s="19"/>
      <c r="L134" s="19"/>
    </row>
    <row r="135" spans="1:12" s="11" customFormat="1" ht="34.5" customHeight="1">
      <c r="A135" s="16">
        <v>750</v>
      </c>
      <c r="B135" s="16">
        <v>75020</v>
      </c>
      <c r="C135" s="17" t="s">
        <v>44</v>
      </c>
      <c r="D135" s="19">
        <f>E135+H135+I135+J135+K135+L135</f>
        <v>1743800</v>
      </c>
      <c r="E135" s="19">
        <f>F135+G135</f>
        <v>1743800</v>
      </c>
      <c r="F135" s="18">
        <v>10000</v>
      </c>
      <c r="G135" s="18">
        <v>1733800</v>
      </c>
      <c r="H135" s="19"/>
      <c r="I135" s="19"/>
      <c r="J135" s="19"/>
      <c r="K135" s="19"/>
      <c r="L135" s="19"/>
    </row>
    <row r="136" spans="1:12" s="11" customFormat="1" ht="34.5" customHeight="1">
      <c r="A136" s="20">
        <v>750</v>
      </c>
      <c r="B136" s="20">
        <v>75023</v>
      </c>
      <c r="C136" s="21" t="s">
        <v>46</v>
      </c>
      <c r="D136" s="18">
        <f>E136+H136+I136+J136+K136+L136</f>
        <v>290000</v>
      </c>
      <c r="E136" s="18">
        <f>F136+G136</f>
        <v>290000</v>
      </c>
      <c r="F136" s="18">
        <v>20000</v>
      </c>
      <c r="G136" s="18">
        <v>270000</v>
      </c>
      <c r="H136" s="18"/>
      <c r="I136" s="18"/>
      <c r="J136" s="18"/>
      <c r="K136" s="18"/>
      <c r="L136" s="18"/>
    </row>
    <row r="137" spans="1:12" s="11" customFormat="1" ht="34.5" customHeight="1">
      <c r="A137" s="20">
        <v>750</v>
      </c>
      <c r="B137" s="20">
        <v>75045</v>
      </c>
      <c r="C137" s="21" t="s">
        <v>121</v>
      </c>
      <c r="D137" s="18">
        <f>E137+H137+I137+J137+K137+L137</f>
        <v>36000</v>
      </c>
      <c r="E137" s="18">
        <f>F137+G137</f>
        <v>36000</v>
      </c>
      <c r="F137" s="18">
        <v>24839.49</v>
      </c>
      <c r="G137" s="18">
        <v>11160.51</v>
      </c>
      <c r="H137" s="18"/>
      <c r="I137" s="18"/>
      <c r="J137" s="18"/>
      <c r="K137" s="18"/>
      <c r="L137" s="18"/>
    </row>
    <row r="138" spans="1:12" s="11" customFormat="1" ht="34.5" customHeight="1">
      <c r="A138" s="16">
        <v>750</v>
      </c>
      <c r="B138" s="16">
        <v>75075</v>
      </c>
      <c r="C138" s="17" t="s">
        <v>47</v>
      </c>
      <c r="D138" s="19">
        <f>E138+H138+I138+J138+K138+L138</f>
        <v>12500</v>
      </c>
      <c r="E138" s="19">
        <f>F138+G138</f>
        <v>12500</v>
      </c>
      <c r="F138" s="18"/>
      <c r="G138" s="18">
        <v>12500</v>
      </c>
      <c r="H138" s="19"/>
      <c r="I138" s="19"/>
      <c r="J138" s="19"/>
      <c r="K138" s="19"/>
      <c r="L138" s="19"/>
    </row>
    <row r="139" spans="1:12" s="11" customFormat="1" ht="38.25">
      <c r="A139" s="13">
        <v>754</v>
      </c>
      <c r="B139" s="13" t="s">
        <v>19</v>
      </c>
      <c r="C139" s="14" t="s">
        <v>50</v>
      </c>
      <c r="D139" s="15">
        <f>D140+D141+D142+D143</f>
        <v>11184813</v>
      </c>
      <c r="E139" s="15">
        <f aca="true" t="shared" si="38" ref="E139:L139">E140+E141+E142+E143</f>
        <v>10417514</v>
      </c>
      <c r="F139" s="15">
        <f t="shared" si="38"/>
        <v>9183101</v>
      </c>
      <c r="G139" s="15">
        <f t="shared" si="38"/>
        <v>1234413</v>
      </c>
      <c r="H139" s="15">
        <f t="shared" si="38"/>
        <v>507100</v>
      </c>
      <c r="I139" s="15">
        <f t="shared" si="38"/>
        <v>260199</v>
      </c>
      <c r="J139" s="15">
        <f t="shared" si="38"/>
        <v>0</v>
      </c>
      <c r="K139" s="15">
        <f t="shared" si="38"/>
        <v>0</v>
      </c>
      <c r="L139" s="15">
        <f t="shared" si="38"/>
        <v>0</v>
      </c>
    </row>
    <row r="140" spans="1:12" s="11" customFormat="1" ht="34.5" customHeight="1">
      <c r="A140" s="16">
        <v>754</v>
      </c>
      <c r="B140" s="16">
        <v>75404</v>
      </c>
      <c r="C140" s="17" t="s">
        <v>122</v>
      </c>
      <c r="D140" s="19">
        <f>E140+H140+I140+J140+K140+L140</f>
        <v>407100</v>
      </c>
      <c r="E140" s="19">
        <f>F140+G140</f>
        <v>0</v>
      </c>
      <c r="F140" s="18"/>
      <c r="G140" s="18"/>
      <c r="H140" s="18">
        <v>407100</v>
      </c>
      <c r="I140" s="19"/>
      <c r="J140" s="19"/>
      <c r="K140" s="19"/>
      <c r="L140" s="19"/>
    </row>
    <row r="141" spans="1:12" s="11" customFormat="1" ht="34.5" customHeight="1">
      <c r="A141" s="16">
        <v>754</v>
      </c>
      <c r="B141" s="16">
        <v>75405</v>
      </c>
      <c r="C141" s="17" t="s">
        <v>123</v>
      </c>
      <c r="D141" s="19">
        <f>E141+H141+I141+J141+K141+L141</f>
        <v>206000</v>
      </c>
      <c r="E141" s="19">
        <f>F141+G141</f>
        <v>192075</v>
      </c>
      <c r="F141" s="18">
        <v>157705</v>
      </c>
      <c r="G141" s="18">
        <v>34370</v>
      </c>
      <c r="H141" s="18"/>
      <c r="I141" s="19">
        <v>13925</v>
      </c>
      <c r="J141" s="19"/>
      <c r="K141" s="19"/>
      <c r="L141" s="19"/>
    </row>
    <row r="142" spans="1:12" s="11" customFormat="1" ht="42" customHeight="1">
      <c r="A142" s="16">
        <v>754</v>
      </c>
      <c r="B142" s="16">
        <v>75410</v>
      </c>
      <c r="C142" s="17" t="s">
        <v>124</v>
      </c>
      <c r="D142" s="19">
        <f>E142+H142+I142+J142+K142+L142</f>
        <v>100000</v>
      </c>
      <c r="E142" s="19">
        <f>F142+G142</f>
        <v>0</v>
      </c>
      <c r="F142" s="18"/>
      <c r="G142" s="18"/>
      <c r="H142" s="18">
        <v>100000</v>
      </c>
      <c r="I142" s="19"/>
      <c r="J142" s="19"/>
      <c r="K142" s="19"/>
      <c r="L142" s="19"/>
    </row>
    <row r="143" spans="1:12" s="11" customFormat="1" ht="42.75" customHeight="1">
      <c r="A143" s="20">
        <v>754</v>
      </c>
      <c r="B143" s="20">
        <v>75411</v>
      </c>
      <c r="C143" s="21" t="s">
        <v>125</v>
      </c>
      <c r="D143" s="18">
        <f>E143+H143+I143+J143+K143+L143</f>
        <v>10471713</v>
      </c>
      <c r="E143" s="18">
        <f>F143+G143</f>
        <v>10225439</v>
      </c>
      <c r="F143" s="18">
        <v>9025396</v>
      </c>
      <c r="G143" s="18">
        <v>1200043</v>
      </c>
      <c r="H143" s="18"/>
      <c r="I143" s="18">
        <v>246274</v>
      </c>
      <c r="J143" s="18"/>
      <c r="K143" s="18"/>
      <c r="L143" s="18"/>
    </row>
    <row r="144" spans="1:12" s="11" customFormat="1" ht="34.5" customHeight="1">
      <c r="A144" s="13">
        <v>758</v>
      </c>
      <c r="B144" s="13" t="s">
        <v>19</v>
      </c>
      <c r="C144" s="14" t="s">
        <v>59</v>
      </c>
      <c r="D144" s="15">
        <f>D145</f>
        <v>8756360</v>
      </c>
      <c r="E144" s="15">
        <f>E145</f>
        <v>0</v>
      </c>
      <c r="F144" s="15">
        <f>F145</f>
        <v>0</v>
      </c>
      <c r="G144" s="15">
        <f aca="true" t="shared" si="39" ref="G144:L144">G145</f>
        <v>0</v>
      </c>
      <c r="H144" s="15">
        <f t="shared" si="39"/>
        <v>8756360</v>
      </c>
      <c r="I144" s="15">
        <f t="shared" si="39"/>
        <v>0</v>
      </c>
      <c r="J144" s="15">
        <f t="shared" si="39"/>
        <v>0</v>
      </c>
      <c r="K144" s="15">
        <f t="shared" si="39"/>
        <v>0</v>
      </c>
      <c r="L144" s="15">
        <f t="shared" si="39"/>
        <v>0</v>
      </c>
    </row>
    <row r="145" spans="1:12" s="11" customFormat="1" ht="38.25">
      <c r="A145" s="16">
        <v>758</v>
      </c>
      <c r="B145" s="16">
        <v>75832</v>
      </c>
      <c r="C145" s="17" t="s">
        <v>126</v>
      </c>
      <c r="D145" s="19">
        <f>E145+H145+I145+J145+K145+L145</f>
        <v>8756360</v>
      </c>
      <c r="E145" s="19">
        <f>F145+G145</f>
        <v>0</v>
      </c>
      <c r="F145" s="18"/>
      <c r="G145" s="18"/>
      <c r="H145" s="19">
        <v>8756360</v>
      </c>
      <c r="I145" s="19"/>
      <c r="J145" s="19"/>
      <c r="K145" s="19"/>
      <c r="L145" s="19"/>
    </row>
    <row r="146" spans="1:12" s="11" customFormat="1" ht="34.5" customHeight="1">
      <c r="A146" s="13">
        <v>801</v>
      </c>
      <c r="B146" s="13" t="s">
        <v>19</v>
      </c>
      <c r="C146" s="14" t="s">
        <v>62</v>
      </c>
      <c r="D146" s="15">
        <f>D147+D148+D149+D150+D151+D152+D153+D154+D155+D156+D157</f>
        <v>84039590.71</v>
      </c>
      <c r="E146" s="15">
        <f aca="true" t="shared" si="40" ref="E146:L146">E147+E148+E149+E150+E151+E152+E153+E154+E155+E156+E157</f>
        <v>60491166</v>
      </c>
      <c r="F146" s="15">
        <f t="shared" si="40"/>
        <v>52520725</v>
      </c>
      <c r="G146" s="15">
        <f t="shared" si="40"/>
        <v>7970441</v>
      </c>
      <c r="H146" s="15">
        <f t="shared" si="40"/>
        <v>21235000</v>
      </c>
      <c r="I146" s="15">
        <f t="shared" si="40"/>
        <v>108285</v>
      </c>
      <c r="J146" s="15">
        <f t="shared" si="40"/>
        <v>2205139.71</v>
      </c>
      <c r="K146" s="15">
        <f t="shared" si="40"/>
        <v>0</v>
      </c>
      <c r="L146" s="15">
        <f t="shared" si="40"/>
        <v>0</v>
      </c>
    </row>
    <row r="147" spans="1:12" s="11" customFormat="1" ht="33" customHeight="1">
      <c r="A147" s="20">
        <v>801</v>
      </c>
      <c r="B147" s="20">
        <v>80102</v>
      </c>
      <c r="C147" s="21" t="s">
        <v>127</v>
      </c>
      <c r="D147" s="18">
        <f>E147+H147+I147+J147+K147+L147</f>
        <v>2821676</v>
      </c>
      <c r="E147" s="18">
        <f>F147+G147</f>
        <v>2815176</v>
      </c>
      <c r="F147" s="18">
        <v>2549411</v>
      </c>
      <c r="G147" s="18">
        <v>265765</v>
      </c>
      <c r="H147" s="18"/>
      <c r="I147" s="18">
        <v>6500</v>
      </c>
      <c r="J147" s="18"/>
      <c r="K147" s="18"/>
      <c r="L147" s="18"/>
    </row>
    <row r="148" spans="1:12" s="11" customFormat="1" ht="33" customHeight="1">
      <c r="A148" s="20">
        <v>801</v>
      </c>
      <c r="B148" s="20">
        <v>80111</v>
      </c>
      <c r="C148" s="21" t="s">
        <v>128</v>
      </c>
      <c r="D148" s="18">
        <f aca="true" t="shared" si="41" ref="D148:D157">E148+H148+I148+J148+K148+L148</f>
        <v>788024</v>
      </c>
      <c r="E148" s="18">
        <f aca="true" t="shared" si="42" ref="E148:E157">F148+G148</f>
        <v>788024</v>
      </c>
      <c r="F148" s="18">
        <v>757206</v>
      </c>
      <c r="G148" s="18">
        <v>30818</v>
      </c>
      <c r="H148" s="18"/>
      <c r="I148" s="18"/>
      <c r="J148" s="18"/>
      <c r="K148" s="18"/>
      <c r="L148" s="18"/>
    </row>
    <row r="149" spans="1:12" s="11" customFormat="1" ht="33" customHeight="1">
      <c r="A149" s="20">
        <v>801</v>
      </c>
      <c r="B149" s="20">
        <v>80113</v>
      </c>
      <c r="C149" s="21" t="s">
        <v>129</v>
      </c>
      <c r="D149" s="18">
        <f t="shared" si="41"/>
        <v>82000</v>
      </c>
      <c r="E149" s="18">
        <f t="shared" si="42"/>
        <v>82000</v>
      </c>
      <c r="F149" s="18"/>
      <c r="G149" s="18">
        <v>82000</v>
      </c>
      <c r="H149" s="18"/>
      <c r="I149" s="18"/>
      <c r="J149" s="18"/>
      <c r="K149" s="18"/>
      <c r="L149" s="18"/>
    </row>
    <row r="150" spans="1:12" s="11" customFormat="1" ht="33" customHeight="1">
      <c r="A150" s="20">
        <v>801</v>
      </c>
      <c r="B150" s="20">
        <v>80120</v>
      </c>
      <c r="C150" s="21" t="s">
        <v>130</v>
      </c>
      <c r="D150" s="18">
        <f t="shared" si="41"/>
        <v>32596964</v>
      </c>
      <c r="E150" s="18">
        <f t="shared" si="42"/>
        <v>22173504</v>
      </c>
      <c r="F150" s="18">
        <v>19256735</v>
      </c>
      <c r="G150" s="18">
        <v>2916769</v>
      </c>
      <c r="H150" s="18">
        <v>10390000</v>
      </c>
      <c r="I150" s="18">
        <v>33460</v>
      </c>
      <c r="J150" s="18"/>
      <c r="K150" s="18"/>
      <c r="L150" s="18"/>
    </row>
    <row r="151" spans="1:12" s="11" customFormat="1" ht="34.5" customHeight="1">
      <c r="A151" s="20">
        <v>801</v>
      </c>
      <c r="B151" s="20">
        <v>80123</v>
      </c>
      <c r="C151" s="21" t="s">
        <v>131</v>
      </c>
      <c r="D151" s="18">
        <f t="shared" si="41"/>
        <v>2321625</v>
      </c>
      <c r="E151" s="18">
        <f t="shared" si="42"/>
        <v>2321625</v>
      </c>
      <c r="F151" s="18">
        <v>2192060</v>
      </c>
      <c r="G151" s="18">
        <v>129565</v>
      </c>
      <c r="H151" s="18"/>
      <c r="I151" s="18"/>
      <c r="J151" s="18"/>
      <c r="K151" s="18"/>
      <c r="L151" s="18"/>
    </row>
    <row r="152" spans="1:12" s="11" customFormat="1" ht="34.5" customHeight="1">
      <c r="A152" s="20">
        <v>801</v>
      </c>
      <c r="B152" s="20">
        <v>80130</v>
      </c>
      <c r="C152" s="21" t="s">
        <v>132</v>
      </c>
      <c r="D152" s="18">
        <f t="shared" si="41"/>
        <v>38791755.44</v>
      </c>
      <c r="E152" s="18">
        <f t="shared" si="42"/>
        <v>26907281</v>
      </c>
      <c r="F152" s="18">
        <v>22945021</v>
      </c>
      <c r="G152" s="18">
        <v>3962260</v>
      </c>
      <c r="H152" s="18">
        <v>10843000</v>
      </c>
      <c r="I152" s="18">
        <v>67125</v>
      </c>
      <c r="J152" s="18">
        <f>187714.53-52849.6+458416.64+320891.65+60176.22</f>
        <v>974349.4400000001</v>
      </c>
      <c r="K152" s="18"/>
      <c r="L152" s="18"/>
    </row>
    <row r="153" spans="1:12" s="11" customFormat="1" ht="34.5" customHeight="1">
      <c r="A153" s="20">
        <v>801</v>
      </c>
      <c r="B153" s="20">
        <v>80132</v>
      </c>
      <c r="C153" s="21" t="s">
        <v>133</v>
      </c>
      <c r="D153" s="18">
        <f t="shared" si="41"/>
        <v>2731631</v>
      </c>
      <c r="E153" s="18">
        <f t="shared" si="42"/>
        <v>2731631</v>
      </c>
      <c r="F153" s="18">
        <v>2439214</v>
      </c>
      <c r="G153" s="18">
        <v>292417</v>
      </c>
      <c r="H153" s="18"/>
      <c r="I153" s="18"/>
      <c r="J153" s="18"/>
      <c r="K153" s="18"/>
      <c r="L153" s="18"/>
    </row>
    <row r="154" spans="1:12" s="11" customFormat="1" ht="63.75">
      <c r="A154" s="20">
        <v>801</v>
      </c>
      <c r="B154" s="20">
        <v>80140</v>
      </c>
      <c r="C154" s="21" t="s">
        <v>134</v>
      </c>
      <c r="D154" s="18">
        <f t="shared" si="41"/>
        <v>1934600</v>
      </c>
      <c r="E154" s="18">
        <f t="shared" si="42"/>
        <v>1933400</v>
      </c>
      <c r="F154" s="18">
        <v>1760321</v>
      </c>
      <c r="G154" s="18">
        <v>173079</v>
      </c>
      <c r="H154" s="18"/>
      <c r="I154" s="18">
        <v>1200</v>
      </c>
      <c r="J154" s="18"/>
      <c r="K154" s="18"/>
      <c r="L154" s="18"/>
    </row>
    <row r="155" spans="1:12" s="11" customFormat="1" ht="34.5" customHeight="1">
      <c r="A155" s="20">
        <v>801</v>
      </c>
      <c r="B155" s="20">
        <v>80146</v>
      </c>
      <c r="C155" s="21" t="s">
        <v>68</v>
      </c>
      <c r="D155" s="18">
        <f>E155+H155+I155+J155+K155+L155</f>
        <v>3400</v>
      </c>
      <c r="E155" s="18">
        <f>F155+G155</f>
        <v>3400</v>
      </c>
      <c r="F155" s="18"/>
      <c r="G155" s="18">
        <v>3400</v>
      </c>
      <c r="H155" s="18"/>
      <c r="I155" s="18"/>
      <c r="J155" s="18"/>
      <c r="K155" s="18"/>
      <c r="L155" s="18"/>
    </row>
    <row r="156" spans="1:12" s="11" customFormat="1" ht="34.5" customHeight="1">
      <c r="A156" s="20">
        <v>801</v>
      </c>
      <c r="B156" s="20">
        <v>80148</v>
      </c>
      <c r="C156" s="30" t="s">
        <v>155</v>
      </c>
      <c r="D156" s="18">
        <f t="shared" si="41"/>
        <v>113866</v>
      </c>
      <c r="E156" s="18">
        <f t="shared" si="42"/>
        <v>113866</v>
      </c>
      <c r="F156" s="18">
        <v>110536</v>
      </c>
      <c r="G156" s="18">
        <v>3330</v>
      </c>
      <c r="H156" s="18"/>
      <c r="I156" s="18"/>
      <c r="J156" s="18"/>
      <c r="K156" s="18"/>
      <c r="L156" s="18"/>
    </row>
    <row r="157" spans="1:12" s="11" customFormat="1" ht="34.5" customHeight="1">
      <c r="A157" s="20">
        <v>801</v>
      </c>
      <c r="B157" s="20">
        <v>80195</v>
      </c>
      <c r="C157" s="21" t="s">
        <v>24</v>
      </c>
      <c r="D157" s="18">
        <f t="shared" si="41"/>
        <v>1854049.27</v>
      </c>
      <c r="E157" s="18">
        <f t="shared" si="42"/>
        <v>621259</v>
      </c>
      <c r="F157" s="18">
        <v>510221</v>
      </c>
      <c r="G157" s="18">
        <v>111038</v>
      </c>
      <c r="H157" s="18">
        <v>2000</v>
      </c>
      <c r="I157" s="18"/>
      <c r="J157" s="18">
        <v>1230790.27</v>
      </c>
      <c r="K157" s="18"/>
      <c r="L157" s="18"/>
    </row>
    <row r="158" spans="1:12" s="11" customFormat="1" ht="34.5" customHeight="1">
      <c r="A158" s="13">
        <v>851</v>
      </c>
      <c r="B158" s="13" t="s">
        <v>19</v>
      </c>
      <c r="C158" s="14" t="s">
        <v>71</v>
      </c>
      <c r="D158" s="15">
        <f>D159+D160+D161</f>
        <v>5306639</v>
      </c>
      <c r="E158" s="15">
        <f aca="true" t="shared" si="43" ref="E158:L158">E159+E160+E161</f>
        <v>5293639</v>
      </c>
      <c r="F158" s="15">
        <f t="shared" si="43"/>
        <v>0</v>
      </c>
      <c r="G158" s="15">
        <f t="shared" si="43"/>
        <v>5293639</v>
      </c>
      <c r="H158" s="15">
        <f t="shared" si="43"/>
        <v>13000</v>
      </c>
      <c r="I158" s="15">
        <f t="shared" si="43"/>
        <v>0</v>
      </c>
      <c r="J158" s="15">
        <f t="shared" si="43"/>
        <v>0</v>
      </c>
      <c r="K158" s="15">
        <f t="shared" si="43"/>
        <v>0</v>
      </c>
      <c r="L158" s="15">
        <f t="shared" si="43"/>
        <v>0</v>
      </c>
    </row>
    <row r="159" spans="1:12" s="11" customFormat="1" ht="39" customHeight="1">
      <c r="A159" s="16">
        <v>851</v>
      </c>
      <c r="B159" s="16">
        <v>85153</v>
      </c>
      <c r="C159" s="17" t="s">
        <v>73</v>
      </c>
      <c r="D159" s="18">
        <f>E159+H159+I159+J159+K159+L159</f>
        <v>10300</v>
      </c>
      <c r="E159" s="18">
        <f>F159+G159</f>
        <v>3800</v>
      </c>
      <c r="F159" s="18"/>
      <c r="G159" s="18">
        <v>3800</v>
      </c>
      <c r="H159" s="18">
        <v>6500</v>
      </c>
      <c r="I159" s="18"/>
      <c r="J159" s="18"/>
      <c r="K159" s="18"/>
      <c r="L159" s="18"/>
    </row>
    <row r="160" spans="1:12" s="11" customFormat="1" ht="39" customHeight="1">
      <c r="A160" s="20">
        <v>851</v>
      </c>
      <c r="B160" s="20">
        <v>85154</v>
      </c>
      <c r="C160" s="21" t="s">
        <v>74</v>
      </c>
      <c r="D160" s="18">
        <f>E160+H160+I160+J160+K160+L160</f>
        <v>18850</v>
      </c>
      <c r="E160" s="18">
        <f>F160+G160</f>
        <v>12350</v>
      </c>
      <c r="F160" s="18"/>
      <c r="G160" s="18">
        <v>12350</v>
      </c>
      <c r="H160" s="18">
        <v>6500</v>
      </c>
      <c r="I160" s="18"/>
      <c r="J160" s="18"/>
      <c r="K160" s="18"/>
      <c r="L160" s="18"/>
    </row>
    <row r="161" spans="1:12" s="11" customFormat="1" ht="82.5" customHeight="1">
      <c r="A161" s="20">
        <v>851</v>
      </c>
      <c r="B161" s="20">
        <v>85156</v>
      </c>
      <c r="C161" s="21" t="s">
        <v>135</v>
      </c>
      <c r="D161" s="18">
        <f>E161+H161+I161+J161+K161+L161</f>
        <v>5277489</v>
      </c>
      <c r="E161" s="18">
        <f>F161+G161</f>
        <v>5277489</v>
      </c>
      <c r="F161" s="18"/>
      <c r="G161" s="18">
        <v>5277489</v>
      </c>
      <c r="H161" s="18"/>
      <c r="I161" s="18"/>
      <c r="J161" s="18"/>
      <c r="K161" s="18"/>
      <c r="L161" s="18"/>
    </row>
    <row r="162" spans="1:12" s="11" customFormat="1" ht="34.5" customHeight="1">
      <c r="A162" s="13">
        <v>852</v>
      </c>
      <c r="B162" s="13" t="s">
        <v>19</v>
      </c>
      <c r="C162" s="14" t="s">
        <v>76</v>
      </c>
      <c r="D162" s="15">
        <f>D163+D164+D165+D166+D167</f>
        <v>13799594.8</v>
      </c>
      <c r="E162" s="15">
        <f aca="true" t="shared" si="44" ref="E162:L162">E163+E164+E165+E166+E167</f>
        <v>11153686</v>
      </c>
      <c r="F162" s="15">
        <f t="shared" si="44"/>
        <v>7299025</v>
      </c>
      <c r="G162" s="15">
        <f t="shared" si="44"/>
        <v>3854661</v>
      </c>
      <c r="H162" s="15">
        <f t="shared" si="44"/>
        <v>320000.8</v>
      </c>
      <c r="I162" s="15">
        <f t="shared" si="44"/>
        <v>2325908</v>
      </c>
      <c r="J162" s="15">
        <f t="shared" si="44"/>
        <v>0</v>
      </c>
      <c r="K162" s="15">
        <f t="shared" si="44"/>
        <v>0</v>
      </c>
      <c r="L162" s="15">
        <f t="shared" si="44"/>
        <v>0</v>
      </c>
    </row>
    <row r="163" spans="1:12" s="11" customFormat="1" ht="34.5" customHeight="1">
      <c r="A163" s="20">
        <v>852</v>
      </c>
      <c r="B163" s="20">
        <v>85201</v>
      </c>
      <c r="C163" s="21" t="s">
        <v>77</v>
      </c>
      <c r="D163" s="18">
        <f>E163+H163+I163+J163+K163+L163</f>
        <v>4568886</v>
      </c>
      <c r="E163" s="18">
        <f>F163+G163</f>
        <v>4226586</v>
      </c>
      <c r="F163" s="18">
        <v>3222061</v>
      </c>
      <c r="G163" s="18">
        <v>1004525</v>
      </c>
      <c r="H163" s="18">
        <v>150000</v>
      </c>
      <c r="I163" s="18">
        <v>192300</v>
      </c>
      <c r="J163" s="18"/>
      <c r="K163" s="18"/>
      <c r="L163" s="18"/>
    </row>
    <row r="164" spans="1:12" s="11" customFormat="1" ht="34.5" customHeight="1">
      <c r="A164" s="20">
        <v>852</v>
      </c>
      <c r="B164" s="20">
        <v>85202</v>
      </c>
      <c r="C164" s="21" t="s">
        <v>136</v>
      </c>
      <c r="D164" s="18">
        <f>E164+H164+I164+J164+K164+L164</f>
        <v>5444300</v>
      </c>
      <c r="E164" s="18">
        <f>F164+G164</f>
        <v>5437300</v>
      </c>
      <c r="F164" s="18">
        <v>2729614</v>
      </c>
      <c r="G164" s="18">
        <v>2707686</v>
      </c>
      <c r="H164" s="18"/>
      <c r="I164" s="18">
        <v>7000</v>
      </c>
      <c r="J164" s="18"/>
      <c r="K164" s="18"/>
      <c r="L164" s="18"/>
    </row>
    <row r="165" spans="1:12" s="11" customFormat="1" ht="34.5" customHeight="1">
      <c r="A165" s="20">
        <v>852</v>
      </c>
      <c r="B165" s="20">
        <v>85204</v>
      </c>
      <c r="C165" s="21" t="s">
        <v>137</v>
      </c>
      <c r="D165" s="18">
        <f>E165+H165+I165+J165+K165+L165</f>
        <v>2484858.8</v>
      </c>
      <c r="E165" s="18">
        <f>F165+G165</f>
        <v>188250</v>
      </c>
      <c r="F165" s="18">
        <v>188250</v>
      </c>
      <c r="G165" s="18"/>
      <c r="H165" s="18">
        <v>170000.8</v>
      </c>
      <c r="I165" s="18">
        <v>2126608</v>
      </c>
      <c r="J165" s="18"/>
      <c r="K165" s="18"/>
      <c r="L165" s="18"/>
    </row>
    <row r="166" spans="1:12" s="11" customFormat="1" ht="63.75">
      <c r="A166" s="20">
        <v>852</v>
      </c>
      <c r="B166" s="20">
        <v>85220</v>
      </c>
      <c r="C166" s="21" t="s">
        <v>138</v>
      </c>
      <c r="D166" s="18">
        <f>E166+H166+I166+J166+K166+L166</f>
        <v>830000</v>
      </c>
      <c r="E166" s="18">
        <f>F166+G166</f>
        <v>830000</v>
      </c>
      <c r="F166" s="18">
        <v>767790</v>
      </c>
      <c r="G166" s="18">
        <v>62210</v>
      </c>
      <c r="H166" s="18"/>
      <c r="I166" s="18"/>
      <c r="J166" s="18"/>
      <c r="K166" s="18"/>
      <c r="L166" s="18"/>
    </row>
    <row r="167" spans="1:12" s="11" customFormat="1" ht="34.5" customHeight="1">
      <c r="A167" s="20">
        <v>852</v>
      </c>
      <c r="B167" s="20">
        <v>85295</v>
      </c>
      <c r="C167" s="21" t="s">
        <v>24</v>
      </c>
      <c r="D167" s="18">
        <f>E167+H167+I167+J167+K167+L167</f>
        <v>471550</v>
      </c>
      <c r="E167" s="18">
        <f>F167+G167</f>
        <v>471550</v>
      </c>
      <c r="F167" s="18">
        <v>391310</v>
      </c>
      <c r="G167" s="18">
        <v>80240</v>
      </c>
      <c r="H167" s="18"/>
      <c r="I167" s="18"/>
      <c r="J167" s="18"/>
      <c r="K167" s="18"/>
      <c r="L167" s="18"/>
    </row>
    <row r="168" spans="1:12" s="11" customFormat="1" ht="42.75" customHeight="1">
      <c r="A168" s="13">
        <v>853</v>
      </c>
      <c r="B168" s="13" t="s">
        <v>19</v>
      </c>
      <c r="C168" s="14" t="s">
        <v>87</v>
      </c>
      <c r="D168" s="15">
        <f>D169+D170+D171+D172</f>
        <v>5518422</v>
      </c>
      <c r="E168" s="15">
        <f>E169+E170+E171+E172</f>
        <v>4059712</v>
      </c>
      <c r="F168" s="15">
        <f>F169+F170+F171+F172</f>
        <v>3575760</v>
      </c>
      <c r="G168" s="15">
        <f aca="true" t="shared" si="45" ref="G168:L168">G169+G170+G171+G172</f>
        <v>483952</v>
      </c>
      <c r="H168" s="15">
        <f t="shared" si="45"/>
        <v>205500</v>
      </c>
      <c r="I168" s="15">
        <f t="shared" si="45"/>
        <v>6000</v>
      </c>
      <c r="J168" s="15">
        <f t="shared" si="45"/>
        <v>1247210</v>
      </c>
      <c r="K168" s="15">
        <f t="shared" si="45"/>
        <v>0</v>
      </c>
      <c r="L168" s="15">
        <f t="shared" si="45"/>
        <v>0</v>
      </c>
    </row>
    <row r="169" spans="1:12" s="11" customFormat="1" ht="42.75" customHeight="1">
      <c r="A169" s="16">
        <v>853</v>
      </c>
      <c r="B169" s="16">
        <v>85311</v>
      </c>
      <c r="C169" s="17" t="s">
        <v>139</v>
      </c>
      <c r="D169" s="19">
        <f>E169+H169+I169+J169+K169+L169</f>
        <v>205500</v>
      </c>
      <c r="E169" s="18">
        <f>F169+G169</f>
        <v>0</v>
      </c>
      <c r="F169" s="18"/>
      <c r="G169" s="18"/>
      <c r="H169" s="19">
        <v>205500</v>
      </c>
      <c r="I169" s="19"/>
      <c r="J169" s="19"/>
      <c r="K169" s="19"/>
      <c r="L169" s="19"/>
    </row>
    <row r="170" spans="1:12" s="11" customFormat="1" ht="42.75" customHeight="1">
      <c r="A170" s="20">
        <v>853</v>
      </c>
      <c r="B170" s="20">
        <v>85321</v>
      </c>
      <c r="C170" s="21" t="s">
        <v>140</v>
      </c>
      <c r="D170" s="18">
        <f>E170+H170+I170+J170+K170+L170</f>
        <v>461000</v>
      </c>
      <c r="E170" s="18">
        <f>F170+G170</f>
        <v>461000</v>
      </c>
      <c r="F170" s="18">
        <f>401300+9000</f>
        <v>410300</v>
      </c>
      <c r="G170" s="18">
        <v>50700</v>
      </c>
      <c r="H170" s="18"/>
      <c r="I170" s="18"/>
      <c r="J170" s="18"/>
      <c r="K170" s="18"/>
      <c r="L170" s="18"/>
    </row>
    <row r="171" spans="1:12" s="11" customFormat="1" ht="42.75" customHeight="1">
      <c r="A171" s="20">
        <v>853</v>
      </c>
      <c r="B171" s="20">
        <v>85324</v>
      </c>
      <c r="C171" s="21" t="s">
        <v>141</v>
      </c>
      <c r="D171" s="18">
        <f>E171+H171+I171+J171+K171+L171</f>
        <v>342812</v>
      </c>
      <c r="E171" s="18">
        <f>F171+G171</f>
        <v>342812</v>
      </c>
      <c r="F171" s="18">
        <v>330260</v>
      </c>
      <c r="G171" s="18">
        <v>12552</v>
      </c>
      <c r="H171" s="18"/>
      <c r="I171" s="18"/>
      <c r="J171" s="18"/>
      <c r="K171" s="18"/>
      <c r="L171" s="18"/>
    </row>
    <row r="172" spans="1:12" s="22" customFormat="1" ht="34.5" customHeight="1">
      <c r="A172" s="20">
        <v>853</v>
      </c>
      <c r="B172" s="20">
        <v>85333</v>
      </c>
      <c r="C172" s="21" t="s">
        <v>142</v>
      </c>
      <c r="D172" s="18">
        <f>E172+H172+I172+J172+K172+L172</f>
        <v>4509110</v>
      </c>
      <c r="E172" s="18">
        <f>F172+G172</f>
        <v>3255900</v>
      </c>
      <c r="F172" s="18">
        <v>2835200</v>
      </c>
      <c r="G172" s="18">
        <v>420700</v>
      </c>
      <c r="H172" s="18"/>
      <c r="I172" s="18">
        <v>6000</v>
      </c>
      <c r="J172" s="18">
        <v>1247210</v>
      </c>
      <c r="K172" s="18"/>
      <c r="L172" s="18"/>
    </row>
    <row r="173" spans="1:12" s="11" customFormat="1" ht="34.5" customHeight="1">
      <c r="A173" s="13">
        <v>854</v>
      </c>
      <c r="B173" s="13" t="s">
        <v>19</v>
      </c>
      <c r="C173" s="14" t="s">
        <v>89</v>
      </c>
      <c r="D173" s="15">
        <f>D174+D175+D176+D177+D178+D179+D180</f>
        <v>25648600</v>
      </c>
      <c r="E173" s="15">
        <f>E174+E175+E176+E177+E178+E179+E180</f>
        <v>25374710</v>
      </c>
      <c r="F173" s="15">
        <f aca="true" t="shared" si="46" ref="F173:L173">F174+F175+F176+F177+F178+F179+F180</f>
        <v>21637607</v>
      </c>
      <c r="G173" s="15">
        <f t="shared" si="46"/>
        <v>3737103</v>
      </c>
      <c r="H173" s="15">
        <f t="shared" si="46"/>
        <v>254000</v>
      </c>
      <c r="I173" s="15">
        <f t="shared" si="46"/>
        <v>19890</v>
      </c>
      <c r="J173" s="15">
        <f t="shared" si="46"/>
        <v>0</v>
      </c>
      <c r="K173" s="15">
        <f t="shared" si="46"/>
        <v>0</v>
      </c>
      <c r="L173" s="15">
        <f t="shared" si="46"/>
        <v>0</v>
      </c>
    </row>
    <row r="174" spans="1:12" s="11" customFormat="1" ht="34.5" customHeight="1">
      <c r="A174" s="20">
        <v>854</v>
      </c>
      <c r="B174" s="20">
        <v>85401</v>
      </c>
      <c r="C174" s="21" t="s">
        <v>90</v>
      </c>
      <c r="D174" s="18">
        <f aca="true" t="shared" si="47" ref="D174:D180">E174+H174+I174+J174+K174+L174</f>
        <v>232169</v>
      </c>
      <c r="E174" s="18">
        <f aca="true" t="shared" si="48" ref="E174:E180">F174+G174</f>
        <v>232169</v>
      </c>
      <c r="F174" s="18">
        <v>217862</v>
      </c>
      <c r="G174" s="18">
        <v>14307</v>
      </c>
      <c r="H174" s="18"/>
      <c r="I174" s="18"/>
      <c r="J174" s="18"/>
      <c r="K174" s="18"/>
      <c r="L174" s="18"/>
    </row>
    <row r="175" spans="1:12" s="11" customFormat="1" ht="34.5" customHeight="1">
      <c r="A175" s="20">
        <v>854</v>
      </c>
      <c r="B175" s="20">
        <v>85403</v>
      </c>
      <c r="C175" s="21" t="s">
        <v>143</v>
      </c>
      <c r="D175" s="18">
        <f t="shared" si="47"/>
        <v>14588200</v>
      </c>
      <c r="E175" s="18">
        <f t="shared" si="48"/>
        <v>14579200</v>
      </c>
      <c r="F175" s="18">
        <v>12644583</v>
      </c>
      <c r="G175" s="18">
        <v>1934617</v>
      </c>
      <c r="H175" s="18"/>
      <c r="I175" s="18">
        <v>9000</v>
      </c>
      <c r="J175" s="18"/>
      <c r="K175" s="18"/>
      <c r="L175" s="18"/>
    </row>
    <row r="176" spans="1:12" s="11" customFormat="1" ht="38.25">
      <c r="A176" s="20">
        <v>854</v>
      </c>
      <c r="B176" s="20">
        <v>85406</v>
      </c>
      <c r="C176" s="21" t="s">
        <v>144</v>
      </c>
      <c r="D176" s="18">
        <f t="shared" si="47"/>
        <v>3711000</v>
      </c>
      <c r="E176" s="18">
        <f t="shared" si="48"/>
        <v>3710700</v>
      </c>
      <c r="F176" s="18">
        <v>3345256</v>
      </c>
      <c r="G176" s="18">
        <v>365444</v>
      </c>
      <c r="H176" s="18"/>
      <c r="I176" s="18">
        <v>300</v>
      </c>
      <c r="J176" s="18"/>
      <c r="K176" s="18"/>
      <c r="L176" s="18"/>
    </row>
    <row r="177" spans="1:12" s="11" customFormat="1" ht="34.5" customHeight="1">
      <c r="A177" s="20">
        <v>854</v>
      </c>
      <c r="B177" s="20">
        <v>85407</v>
      </c>
      <c r="C177" s="21" t="s">
        <v>145</v>
      </c>
      <c r="D177" s="18">
        <f t="shared" si="47"/>
        <v>3241200</v>
      </c>
      <c r="E177" s="18">
        <f t="shared" si="48"/>
        <v>3238700</v>
      </c>
      <c r="F177" s="18">
        <v>2680015</v>
      </c>
      <c r="G177" s="18">
        <v>558685</v>
      </c>
      <c r="H177" s="18"/>
      <c r="I177" s="18">
        <v>2500</v>
      </c>
      <c r="J177" s="18"/>
      <c r="K177" s="18"/>
      <c r="L177" s="18"/>
    </row>
    <row r="178" spans="1:12" s="11" customFormat="1" ht="34.5" customHeight="1">
      <c r="A178" s="20">
        <v>854</v>
      </c>
      <c r="B178" s="20">
        <v>85410</v>
      </c>
      <c r="C178" s="21" t="s">
        <v>146</v>
      </c>
      <c r="D178" s="18">
        <f t="shared" si="47"/>
        <v>3702431</v>
      </c>
      <c r="E178" s="18">
        <f t="shared" si="48"/>
        <v>3440341</v>
      </c>
      <c r="F178" s="18">
        <v>2719047</v>
      </c>
      <c r="G178" s="18">
        <v>721294</v>
      </c>
      <c r="H178" s="18">
        <v>254000</v>
      </c>
      <c r="I178" s="18">
        <v>8090</v>
      </c>
      <c r="J178" s="18"/>
      <c r="K178" s="18"/>
      <c r="L178" s="18"/>
    </row>
    <row r="179" spans="1:12" s="11" customFormat="1" ht="51">
      <c r="A179" s="20">
        <v>854</v>
      </c>
      <c r="B179" s="20">
        <v>85412</v>
      </c>
      <c r="C179" s="21" t="s">
        <v>91</v>
      </c>
      <c r="D179" s="18">
        <f t="shared" si="47"/>
        <v>133600</v>
      </c>
      <c r="E179" s="18">
        <f t="shared" si="48"/>
        <v>133600</v>
      </c>
      <c r="F179" s="18">
        <v>5000</v>
      </c>
      <c r="G179" s="18">
        <v>128600</v>
      </c>
      <c r="H179" s="18"/>
      <c r="I179" s="18"/>
      <c r="J179" s="18"/>
      <c r="K179" s="18"/>
      <c r="L179" s="18"/>
    </row>
    <row r="180" spans="1:12" s="11" customFormat="1" ht="34.5" customHeight="1">
      <c r="A180" s="20">
        <v>854</v>
      </c>
      <c r="B180" s="20">
        <v>85417</v>
      </c>
      <c r="C180" s="21" t="s">
        <v>147</v>
      </c>
      <c r="D180" s="18">
        <f t="shared" si="47"/>
        <v>40000</v>
      </c>
      <c r="E180" s="18">
        <f t="shared" si="48"/>
        <v>40000</v>
      </c>
      <c r="F180" s="18">
        <v>25844</v>
      </c>
      <c r="G180" s="18">
        <v>14156</v>
      </c>
      <c r="H180" s="18"/>
      <c r="I180" s="18"/>
      <c r="J180" s="18"/>
      <c r="K180" s="18"/>
      <c r="L180" s="18"/>
    </row>
    <row r="181" spans="1:12" s="11" customFormat="1" ht="36.75" customHeight="1">
      <c r="A181" s="13">
        <v>900</v>
      </c>
      <c r="B181" s="13" t="s">
        <v>19</v>
      </c>
      <c r="C181" s="14" t="s">
        <v>93</v>
      </c>
      <c r="D181" s="15">
        <f>D182+D183+D184+D185+D186+D187</f>
        <v>2842800.9799999995</v>
      </c>
      <c r="E181" s="15">
        <f aca="true" t="shared" si="49" ref="E181:L181">E182+E183+E184+E185+E186+E187</f>
        <v>2317800.98</v>
      </c>
      <c r="F181" s="15">
        <f t="shared" si="49"/>
        <v>3000</v>
      </c>
      <c r="G181" s="15">
        <f t="shared" si="49"/>
        <v>2314800.98</v>
      </c>
      <c r="H181" s="15">
        <f t="shared" si="49"/>
        <v>525000</v>
      </c>
      <c r="I181" s="15">
        <f t="shared" si="49"/>
        <v>0</v>
      </c>
      <c r="J181" s="15">
        <f t="shared" si="49"/>
        <v>0</v>
      </c>
      <c r="K181" s="15">
        <f t="shared" si="49"/>
        <v>0</v>
      </c>
      <c r="L181" s="15">
        <f t="shared" si="49"/>
        <v>0</v>
      </c>
    </row>
    <row r="182" spans="1:12" s="11" customFormat="1" ht="34.5" customHeight="1">
      <c r="A182" s="20">
        <v>900</v>
      </c>
      <c r="B182" s="20">
        <v>90001</v>
      </c>
      <c r="C182" s="21" t="s">
        <v>94</v>
      </c>
      <c r="D182" s="18">
        <f aca="true" t="shared" si="50" ref="D182:D187">E182+H182+I182+J182+K182+L182</f>
        <v>3000</v>
      </c>
      <c r="E182" s="18">
        <f aca="true" t="shared" si="51" ref="E182:E187">F182+G182</f>
        <v>3000</v>
      </c>
      <c r="F182" s="18">
        <v>3000</v>
      </c>
      <c r="G182" s="18"/>
      <c r="H182" s="18"/>
      <c r="I182" s="18"/>
      <c r="J182" s="18"/>
      <c r="K182" s="18"/>
      <c r="L182" s="18"/>
    </row>
    <row r="183" spans="1:12" s="11" customFormat="1" ht="34.5" customHeight="1">
      <c r="A183" s="20">
        <v>900</v>
      </c>
      <c r="B183" s="20">
        <v>90002</v>
      </c>
      <c r="C183" s="23" t="s">
        <v>95</v>
      </c>
      <c r="D183" s="18">
        <f t="shared" si="50"/>
        <v>525000</v>
      </c>
      <c r="E183" s="18">
        <f t="shared" si="51"/>
        <v>0</v>
      </c>
      <c r="F183" s="18"/>
      <c r="G183" s="18"/>
      <c r="H183" s="18">
        <v>525000</v>
      </c>
      <c r="I183" s="18"/>
      <c r="J183" s="18"/>
      <c r="K183" s="18"/>
      <c r="L183" s="18"/>
    </row>
    <row r="184" spans="1:12" s="11" customFormat="1" ht="34.5" customHeight="1">
      <c r="A184" s="20">
        <v>900</v>
      </c>
      <c r="B184" s="20">
        <v>90003</v>
      </c>
      <c r="C184" s="21" t="s">
        <v>96</v>
      </c>
      <c r="D184" s="18">
        <f t="shared" si="50"/>
        <v>1612586.51</v>
      </c>
      <c r="E184" s="18">
        <f t="shared" si="51"/>
        <v>1612586.51</v>
      </c>
      <c r="F184" s="18"/>
      <c r="G184" s="18">
        <v>1612586.51</v>
      </c>
      <c r="H184" s="18"/>
      <c r="I184" s="18"/>
      <c r="J184" s="18"/>
      <c r="K184" s="18"/>
      <c r="L184" s="18"/>
    </row>
    <row r="185" spans="1:12" s="11" customFormat="1" ht="34.5" customHeight="1">
      <c r="A185" s="20">
        <v>900</v>
      </c>
      <c r="B185" s="20">
        <v>90004</v>
      </c>
      <c r="C185" s="21" t="s">
        <v>97</v>
      </c>
      <c r="D185" s="18">
        <f t="shared" si="50"/>
        <v>550214.47</v>
      </c>
      <c r="E185" s="18">
        <f t="shared" si="51"/>
        <v>550214.47</v>
      </c>
      <c r="F185" s="18"/>
      <c r="G185" s="18">
        <v>550214.47</v>
      </c>
      <c r="H185" s="18"/>
      <c r="I185" s="18"/>
      <c r="J185" s="18"/>
      <c r="K185" s="18"/>
      <c r="L185" s="18"/>
    </row>
    <row r="186" spans="1:12" s="11" customFormat="1" ht="39.75" customHeight="1">
      <c r="A186" s="16">
        <v>900</v>
      </c>
      <c r="B186" s="16">
        <v>90007</v>
      </c>
      <c r="C186" s="21" t="s">
        <v>148</v>
      </c>
      <c r="D186" s="18">
        <f t="shared" si="50"/>
        <v>90000</v>
      </c>
      <c r="E186" s="19">
        <f t="shared" si="51"/>
        <v>90000</v>
      </c>
      <c r="F186" s="18"/>
      <c r="G186" s="18">
        <v>90000</v>
      </c>
      <c r="H186" s="18"/>
      <c r="I186" s="19"/>
      <c r="J186" s="19"/>
      <c r="K186" s="19"/>
      <c r="L186" s="19"/>
    </row>
    <row r="187" spans="1:12" s="11" customFormat="1" ht="34.5" customHeight="1">
      <c r="A187" s="20">
        <v>900</v>
      </c>
      <c r="B187" s="20">
        <v>90095</v>
      </c>
      <c r="C187" s="21" t="s">
        <v>24</v>
      </c>
      <c r="D187" s="18">
        <f t="shared" si="50"/>
        <v>62000</v>
      </c>
      <c r="E187" s="18">
        <f t="shared" si="51"/>
        <v>62000</v>
      </c>
      <c r="F187" s="18"/>
      <c r="G187" s="18">
        <v>62000</v>
      </c>
      <c r="H187" s="18"/>
      <c r="I187" s="19"/>
      <c r="J187" s="19"/>
      <c r="K187" s="19"/>
      <c r="L187" s="19"/>
    </row>
    <row r="188" spans="1:12" s="11" customFormat="1" ht="38.25">
      <c r="A188" s="13">
        <v>921</v>
      </c>
      <c r="B188" s="13" t="s">
        <v>19</v>
      </c>
      <c r="C188" s="14" t="s">
        <v>100</v>
      </c>
      <c r="D188" s="15">
        <f>D189+D190+D191</f>
        <v>10713000</v>
      </c>
      <c r="E188" s="15">
        <f>E189+E190+E191</f>
        <v>0</v>
      </c>
      <c r="F188" s="15">
        <f>F189+F190+F191</f>
        <v>0</v>
      </c>
      <c r="G188" s="15">
        <f aca="true" t="shared" si="52" ref="G188:L188">G189+G190+G191</f>
        <v>0</v>
      </c>
      <c r="H188" s="15">
        <f t="shared" si="52"/>
        <v>10713000</v>
      </c>
      <c r="I188" s="15">
        <f t="shared" si="52"/>
        <v>0</v>
      </c>
      <c r="J188" s="15">
        <f t="shared" si="52"/>
        <v>0</v>
      </c>
      <c r="K188" s="15">
        <f t="shared" si="52"/>
        <v>0</v>
      </c>
      <c r="L188" s="15">
        <f t="shared" si="52"/>
        <v>0</v>
      </c>
    </row>
    <row r="189" spans="1:12" s="11" customFormat="1" ht="34.5" customHeight="1">
      <c r="A189" s="20">
        <v>921</v>
      </c>
      <c r="B189" s="20">
        <v>92108</v>
      </c>
      <c r="C189" s="21" t="s">
        <v>102</v>
      </c>
      <c r="D189" s="18">
        <f>E189+H189+I189+J189+K189+L189</f>
        <v>3240000</v>
      </c>
      <c r="E189" s="18">
        <f>F189+G189</f>
        <v>0</v>
      </c>
      <c r="F189" s="18"/>
      <c r="G189" s="18"/>
      <c r="H189" s="18">
        <v>3240000</v>
      </c>
      <c r="I189" s="19"/>
      <c r="J189" s="19"/>
      <c r="K189" s="19"/>
      <c r="L189" s="19"/>
    </row>
    <row r="190" spans="1:12" s="11" customFormat="1" ht="34.5" customHeight="1">
      <c r="A190" s="20">
        <v>921</v>
      </c>
      <c r="B190" s="20">
        <v>92110</v>
      </c>
      <c r="C190" s="21" t="s">
        <v>149</v>
      </c>
      <c r="D190" s="18">
        <f>E190+H190+I190+J190+K190+L190</f>
        <v>1080000</v>
      </c>
      <c r="E190" s="18">
        <f>F190+G190</f>
        <v>0</v>
      </c>
      <c r="F190" s="18"/>
      <c r="G190" s="18"/>
      <c r="H190" s="18">
        <v>1080000</v>
      </c>
      <c r="I190" s="19"/>
      <c r="J190" s="19"/>
      <c r="K190" s="19"/>
      <c r="L190" s="19"/>
    </row>
    <row r="191" spans="1:12" s="11" customFormat="1" ht="34.5" customHeight="1">
      <c r="A191" s="20">
        <v>921</v>
      </c>
      <c r="B191" s="20">
        <v>92116</v>
      </c>
      <c r="C191" s="21" t="s">
        <v>150</v>
      </c>
      <c r="D191" s="18">
        <f>E191+H191+I191+J191+K191+L191</f>
        <v>6393000</v>
      </c>
      <c r="E191" s="18">
        <f>F191+G191</f>
        <v>0</v>
      </c>
      <c r="F191" s="18"/>
      <c r="G191" s="18"/>
      <c r="H191" s="18">
        <v>6393000</v>
      </c>
      <c r="I191" s="19"/>
      <c r="J191" s="19"/>
      <c r="K191" s="19"/>
      <c r="L191" s="19"/>
    </row>
    <row r="192" spans="1:13" s="11" customFormat="1" ht="34.5" customHeight="1">
      <c r="A192" s="43" t="s">
        <v>151</v>
      </c>
      <c r="B192" s="43"/>
      <c r="C192" s="43"/>
      <c r="D192" s="32">
        <f aca="true" t="shared" si="53" ref="D192:L192">D119+D122+D124+D127+D129+D133+D139+D144+D146+D158+D162+D168+D173+D181+D188</f>
        <v>182354780.67</v>
      </c>
      <c r="E192" s="32">
        <f t="shared" si="53"/>
        <v>133550588.16000001</v>
      </c>
      <c r="F192" s="32">
        <f t="shared" si="53"/>
        <v>94898916.49000001</v>
      </c>
      <c r="G192" s="32">
        <f t="shared" si="53"/>
        <v>38651671.669999994</v>
      </c>
      <c r="H192" s="32">
        <f t="shared" si="53"/>
        <v>42628960.8</v>
      </c>
      <c r="I192" s="32">
        <f t="shared" si="53"/>
        <v>2722882</v>
      </c>
      <c r="J192" s="32">
        <f t="shared" si="53"/>
        <v>3452349.71</v>
      </c>
      <c r="K192" s="32">
        <f t="shared" si="53"/>
        <v>0</v>
      </c>
      <c r="L192" s="32">
        <f t="shared" si="53"/>
        <v>0</v>
      </c>
      <c r="M192" s="24"/>
    </row>
    <row r="193" spans="1:14" s="26" customFormat="1" ht="34.5" customHeight="1">
      <c r="A193" s="41" t="s">
        <v>152</v>
      </c>
      <c r="B193" s="41"/>
      <c r="C193" s="41"/>
      <c r="D193" s="33">
        <f>D117+D192</f>
        <v>638707365.62</v>
      </c>
      <c r="E193" s="33">
        <f>E117+E192</f>
        <v>462352710.95</v>
      </c>
      <c r="F193" s="33">
        <f aca="true" t="shared" si="54" ref="F193:L193">F117+F192</f>
        <v>294298767.22</v>
      </c>
      <c r="G193" s="33">
        <f t="shared" si="54"/>
        <v>168053943.73000002</v>
      </c>
      <c r="H193" s="33">
        <f t="shared" si="54"/>
        <v>85428561.8</v>
      </c>
      <c r="I193" s="33">
        <f t="shared" si="54"/>
        <v>46605589</v>
      </c>
      <c r="J193" s="33">
        <f t="shared" si="54"/>
        <v>8247316.9</v>
      </c>
      <c r="K193" s="33">
        <f t="shared" si="54"/>
        <v>14273186.97</v>
      </c>
      <c r="L193" s="33">
        <f t="shared" si="54"/>
        <v>21800000</v>
      </c>
      <c r="M193" s="25">
        <f>D193-L193</f>
        <v>616907365.62</v>
      </c>
      <c r="N193" s="25"/>
    </row>
    <row r="194" spans="4:5" ht="12.75">
      <c r="D194" s="27"/>
      <c r="E194" s="28"/>
    </row>
    <row r="195" spans="1:13" ht="12.75">
      <c r="A195" s="29"/>
      <c r="I195" s="1"/>
      <c r="J195" s="35"/>
      <c r="M195" s="35"/>
    </row>
    <row r="196" spans="6:8" ht="12.75">
      <c r="F196" s="28"/>
      <c r="G196" s="28"/>
      <c r="H196" s="28"/>
    </row>
    <row r="197" spans="5:13" ht="12.75">
      <c r="E197" s="28"/>
      <c r="M197" s="35"/>
    </row>
    <row r="198" ht="12.75">
      <c r="G198" s="28"/>
    </row>
    <row r="199" ht="12.75">
      <c r="E199" s="28"/>
    </row>
    <row r="203" ht="12.75">
      <c r="G203" s="28"/>
    </row>
    <row r="209" ht="12.75">
      <c r="D209" s="28"/>
    </row>
    <row r="211" ht="12.75">
      <c r="D211" s="28"/>
    </row>
  </sheetData>
  <sheetProtection selectLockedCells="1" selectUnlockedCells="1"/>
  <mergeCells count="23">
    <mergeCell ref="A193:C193"/>
    <mergeCell ref="A12:L12"/>
    <mergeCell ref="A117:C117"/>
    <mergeCell ref="A118:L118"/>
    <mergeCell ref="A192:C192"/>
    <mergeCell ref="I9:I10"/>
    <mergeCell ref="J9:J10"/>
    <mergeCell ref="K9:K10"/>
    <mergeCell ref="L9:L10"/>
    <mergeCell ref="J5:L5"/>
    <mergeCell ref="A7:L7"/>
    <mergeCell ref="A8:L8"/>
    <mergeCell ref="A9:A10"/>
    <mergeCell ref="B9:B10"/>
    <mergeCell ref="C9:C10"/>
    <mergeCell ref="D9:D10"/>
    <mergeCell ref="E9:E10"/>
    <mergeCell ref="F9:G9"/>
    <mergeCell ref="H9:H10"/>
    <mergeCell ref="J1:L1"/>
    <mergeCell ref="J2:L2"/>
    <mergeCell ref="J3:L3"/>
    <mergeCell ref="J4:L4"/>
  </mergeCells>
  <printOptions horizontalCentered="1"/>
  <pageMargins left="0.7874015748031497" right="0.7874015748031497" top="1.1811023622047245" bottom="0.8661417322834646" header="0.5118110236220472" footer="0.5118110236220472"/>
  <pageSetup fitToHeight="19" fitToWidth="1" horizontalDpi="300" verticalDpi="300" orientation="landscape" paperSize="9" scale="76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mankowskaj</cp:lastModifiedBy>
  <cp:lastPrinted>2013-01-02T08:03:05Z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