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" activeTab="0"/>
  </bookViews>
  <sheets>
    <sheet name="UNIA" sheetId="1" r:id="rId1"/>
  </sheets>
  <definedNames>
    <definedName name="_xlnm.Print_Area" localSheetId="0">'UNIA'!$A$1:$R$156</definedName>
    <definedName name="_xlnm.Print_Titles" localSheetId="0">'UNIA'!$16:$16</definedName>
    <definedName name="Excel_BuiltIn_Print_Area_1_1">'UNIA'!$A$1:$Q$156</definedName>
  </definedNames>
  <calcPr fullCalcOnLoad="1"/>
</workbook>
</file>

<file path=xl/sharedStrings.xml><?xml version="1.0" encoding="utf-8"?>
<sst xmlns="http://schemas.openxmlformats.org/spreadsheetml/2006/main" count="212" uniqueCount="103">
  <si>
    <t>Załącznik Nr 17</t>
  </si>
  <si>
    <t>do Uchwały Budżetowej</t>
  </si>
  <si>
    <t>Miasta Płocka na rok 2010</t>
  </si>
  <si>
    <t xml:space="preserve">Nr 632/XLIV/09 Rady Miasta Płocka </t>
  </si>
  <si>
    <t>z dnia 29 grudnia 2009 roku</t>
  </si>
  <si>
    <t xml:space="preserve">WYDATKI* NA PROGRAMY I PROJEKTY FINANSOWANE Z UDZIAŁEM ŚRODKÓW EUROPEJSKICH </t>
  </si>
  <si>
    <t>I INNYCH ŚRODKÓW POCHODZĄCYCH ZE ŹRÓDEŁ ZAGRANICZNYCH NIEPODLEGAJĄCYCH ZWROTOWI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</si>
  <si>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</si>
  <si>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</si>
  <si>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</si>
  <si>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</si>
  <si>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</si>
  <si>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</si>
  <si>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</si>
  <si>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</si>
  <si>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</si>
  <si>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</si>
  <si>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</si>
  <si>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</si>
  <si>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</si>
  <si>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</si>
  <si>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</si>
  <si>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</si>
  <si>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</si>
  <si>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</si>
  <si>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</si>
  <si>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</si>
  <si>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</si>
  <si>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</si>
  <si>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</si>
  <si>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dotacje rozwojowe</t>
  </si>
  <si>
    <t>Wydatki majątkowe razem:</t>
  </si>
  <si>
    <t>x</t>
  </si>
  <si>
    <t>'1.1</t>
  </si>
  <si>
    <t>Program:</t>
  </si>
  <si>
    <t>Regionalny Program Operacyjny Województwa Mazowieckiego 2007-2013,</t>
  </si>
  <si>
    <t>Priorytet:</t>
  </si>
  <si>
    <t>Regionalny System Transportowy</t>
  </si>
  <si>
    <t>Działanie:</t>
  </si>
  <si>
    <t>Infrastruktura drogowa</t>
  </si>
  <si>
    <t>Nazwa projektu:</t>
  </si>
  <si>
    <t>Przebudowa ulicy Mickiewicza</t>
  </si>
  <si>
    <t>Razem wydatki:</t>
  </si>
  <si>
    <t>600, 60015</t>
  </si>
  <si>
    <t>z tego: 2010 r.</t>
  </si>
  <si>
    <t>§ 6050 (8/9)</t>
  </si>
  <si>
    <t>1.2</t>
  </si>
  <si>
    <t>Przebudowa ulicy Otolińskiej wraz z niezbędną infrastrukturą</t>
  </si>
  <si>
    <t>2011 r.</t>
  </si>
  <si>
    <t>2012 r.</t>
  </si>
  <si>
    <t>Wydatki bieżące razem:</t>
  </si>
  <si>
    <t>2.1</t>
  </si>
  <si>
    <t>Program Operacyjny Kapitał Ludzki
Promocja integracji społecznej
Przeciwdziałanie wykluczeniu i wzmocnienie sektora ekonomi społecznej
Aktywizacja zawodowa i społeczna osób zagrożonych wykluczeniem społecznym KIS – Pomoc wykluczonym</t>
  </si>
  <si>
    <t>852,85295</t>
  </si>
  <si>
    <t>§ 401 (8/9)</t>
  </si>
  <si>
    <t>§ 411 (8/9)</t>
  </si>
  <si>
    <t>§ 412 (8/9)</t>
  </si>
  <si>
    <t>§ 417 (8/9)</t>
  </si>
  <si>
    <t>§ 421 (8/9)</t>
  </si>
  <si>
    <t>§ 430 (8/9)</t>
  </si>
  <si>
    <t>§ 437 (8/9)</t>
  </si>
  <si>
    <t>§ 474 (8/9)</t>
  </si>
  <si>
    <t>§ 475 (8/9)</t>
  </si>
  <si>
    <t>2.2</t>
  </si>
  <si>
    <t>"Uczenie się przez całe życie" Leonardo da Vinci
"Wspólnie budujemy nasz europejski dom - praktyka zagraniczna krokiem do międzynarodowej kariery"</t>
  </si>
  <si>
    <t>801,80130</t>
  </si>
  <si>
    <t>§ 4117</t>
  </si>
  <si>
    <t>§ 4127</t>
  </si>
  <si>
    <t>§ 4177</t>
  </si>
  <si>
    <t>§ 4217</t>
  </si>
  <si>
    <t>§ 4247</t>
  </si>
  <si>
    <t>§ 4307</t>
  </si>
  <si>
    <t>§ 4367</t>
  </si>
  <si>
    <t>§ 4427</t>
  </si>
  <si>
    <t>§ 4437</t>
  </si>
  <si>
    <t>§ 4747</t>
  </si>
  <si>
    <t>2.3</t>
  </si>
  <si>
    <t>Program Operacyjny Kapitał Ludzki 2007 - 2013
Rozwój wykształcenia i kompetencji w regionach
 "Podniesienie jakości i atrakcyjności szkolnictwa zawodowego"
"Niepełnosprawni równi na lokalnym rynku pracy-niwelowanie nierówności w kształceniu zawodowym uczniów Zasadniczej Szkoły Zawodowej Nr 6 w Płocku"</t>
  </si>
  <si>
    <t>§ 428 (8/9)</t>
  </si>
  <si>
    <t>§ 436 (8/9)</t>
  </si>
  <si>
    <t>2.4</t>
  </si>
  <si>
    <t>Program Operacyjny Kapitał Ludzki 2007 - 2013
Rozwój wykształcenia i kompetencji w regionach
 "Wysokowykwalifikowane kadry systemu oświaty"
Nauczyciel - terapeuta przyszłości - podwyższanie kwalifikacji pracowników szkolnictwa specjalnego w Płocku</t>
  </si>
  <si>
    <t>801,80146</t>
  </si>
  <si>
    <t>§ 441 (8/9)</t>
  </si>
  <si>
    <t>§ 470 (8/9)</t>
  </si>
  <si>
    <t>2.5</t>
  </si>
  <si>
    <t>Program Operacyjny Kapitał Ludzki 2007 - 2013
Rozwój wykształcenia i kompetencji w regionach
Podniesienie atrakcyjności i jakości szkolnictwa zawodowego
"Chcemy być atrakcyjni na mazowieckim rynku pracy"</t>
  </si>
  <si>
    <t xml:space="preserve"> </t>
  </si>
  <si>
    <t>§ 424 (8/9)</t>
  </si>
  <si>
    <t>2013 r.</t>
  </si>
  <si>
    <t>2.6</t>
  </si>
  <si>
    <t>Program Operacyjny Kapitał Ludzki
Rynek pracy otwarty dla wszytstkich
Poprawa dostępu do zatrudnienia oraz wspieranieaktywności zawodowej w regionie
Wsparcie powiatowych i wojewódzkich urzędów pracy w realizacji zadań na rzecz aktywizacji zawodowej osób bezrobotnych w regionie
Pośrednik, doradca - profesjonalnym pracownikiem Miejskiego Urzędu Pracy w Płocku</t>
  </si>
  <si>
    <t>853,85333</t>
  </si>
  <si>
    <t>§ 404 (8/9)</t>
  </si>
  <si>
    <t>§ 444 (8/9)</t>
  </si>
  <si>
    <t>2.7</t>
  </si>
  <si>
    <t>"Uczenie się przez całe życie" Leonardo da Vinci
Budujemy fundamenty pod europejską karierę zawodową</t>
  </si>
  <si>
    <t>2.8</t>
  </si>
  <si>
    <t>Program Operacyjny Kapitał Ludzki
Rynek pracy otwarty dla wszystkich
Poprawa dostępu do zatrudnienia oraz wspieranie aktywności zawodowej w regionie
Wsparcie osób pozostających bez zatrudnienia na regionalnym rynku pracy
Badanie i diagnoza sytuacji osób niepełnosprawnych na lokalnym rynku pracy</t>
  </si>
  <si>
    <t>§ 443 (8/9)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</si>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</sst>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#.00"/>
  </numFmts>
  <fonts count="16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9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0" applyFont="1" applyAlignment="1">
      <alignment/>
    </xf>
    <xf numFmtId="164" fontId="5" fillId="0" borderId="0" xfId="20" applyFont="1" applyBorder="1" applyAlignment="1">
      <alignment horizontal="right"/>
      <protection/>
    </xf>
    <xf numFmtId="164" fontId="6" fillId="0" borderId="0" xfId="20" applyFont="1" applyBorder="1" applyAlignment="1">
      <alignment horizontal="right"/>
      <protection/>
    </xf>
    <xf numFmtId="164" fontId="4" fillId="0" borderId="0" xfId="0" applyFont="1" applyAlignment="1">
      <alignment horizontal="right"/>
    </xf>
    <xf numFmtId="164" fontId="3" fillId="0" borderId="0" xfId="20" applyFont="1" applyAlignment="1">
      <alignment horizontal="right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8" fillId="0" borderId="0" xfId="20" applyFont="1" applyAlignment="1">
      <alignment vertical="center"/>
      <protection/>
    </xf>
    <xf numFmtId="164" fontId="9" fillId="2" borderId="1" xfId="20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10" fillId="0" borderId="1" xfId="20" applyFont="1" applyBorder="1" applyAlignment="1">
      <alignment horizontal="center" vertical="center"/>
      <protection/>
    </xf>
    <xf numFmtId="164" fontId="11" fillId="3" borderId="2" xfId="20" applyFont="1" applyFill="1" applyBorder="1" applyAlignment="1">
      <alignment horizontal="center" vertical="center"/>
      <protection/>
    </xf>
    <xf numFmtId="164" fontId="11" fillId="3" borderId="2" xfId="20" applyFont="1" applyFill="1" applyBorder="1" applyAlignment="1">
      <alignment vertical="center"/>
      <protection/>
    </xf>
    <xf numFmtId="164" fontId="9" fillId="3" borderId="2" xfId="20" applyFont="1" applyFill="1" applyBorder="1" applyAlignment="1">
      <alignment horizontal="center" vertical="center"/>
      <protection/>
    </xf>
    <xf numFmtId="165" fontId="9" fillId="3" borderId="2" xfId="20" applyNumberFormat="1" applyFont="1" applyFill="1" applyBorder="1" applyAlignment="1">
      <alignment vertical="center"/>
      <protection/>
    </xf>
    <xf numFmtId="165" fontId="9" fillId="3" borderId="2" xfId="0" applyNumberFormat="1" applyFont="1" applyFill="1" applyBorder="1" applyAlignment="1">
      <alignment vertical="center"/>
    </xf>
    <xf numFmtId="164" fontId="12" fillId="3" borderId="0" xfId="20" applyFont="1" applyFill="1" applyAlignment="1">
      <alignment vertical="center"/>
      <protection/>
    </xf>
    <xf numFmtId="166" fontId="13" fillId="0" borderId="3" xfId="20" applyNumberFormat="1" applyFont="1" applyBorder="1" applyAlignment="1">
      <alignment horizontal="center" vertical="center"/>
      <protection/>
    </xf>
    <xf numFmtId="164" fontId="13" fillId="0" borderId="3" xfId="20" applyFont="1" applyBorder="1">
      <alignment/>
      <protection/>
    </xf>
    <xf numFmtId="164" fontId="3" fillId="0" borderId="4" xfId="20" applyFont="1" applyBorder="1" applyAlignment="1">
      <alignment horizontal="center"/>
      <protection/>
    </xf>
    <xf numFmtId="164" fontId="3" fillId="0" borderId="5" xfId="20" applyFont="1" applyBorder="1" applyAlignment="1">
      <alignment horizontal="center"/>
      <protection/>
    </xf>
    <xf numFmtId="164" fontId="3" fillId="0" borderId="6" xfId="20" applyFont="1" applyBorder="1" applyAlignment="1">
      <alignment horizontal="center"/>
      <protection/>
    </xf>
    <xf numFmtId="164" fontId="3" fillId="0" borderId="3" xfId="20" applyFont="1" applyBorder="1">
      <alignment/>
      <protection/>
    </xf>
    <xf numFmtId="166" fontId="9" fillId="0" borderId="3" xfId="20" applyNumberFormat="1" applyFont="1" applyBorder="1" applyAlignment="1">
      <alignment horizontal="center" vertical="center"/>
      <protection/>
    </xf>
    <xf numFmtId="165" fontId="9" fillId="0" borderId="3" xfId="20" applyNumberFormat="1" applyFont="1" applyBorder="1">
      <alignment/>
      <protection/>
    </xf>
    <xf numFmtId="165" fontId="9" fillId="0" borderId="3" xfId="0" applyNumberFormat="1" applyFont="1" applyBorder="1" applyAlignment="1">
      <alignment/>
    </xf>
    <xf numFmtId="165" fontId="9" fillId="0" borderId="7" xfId="0" applyNumberFormat="1" applyFont="1" applyBorder="1" applyAlignment="1">
      <alignment/>
    </xf>
    <xf numFmtId="164" fontId="3" fillId="0" borderId="3" xfId="20" applyFont="1" applyBorder="1" applyAlignment="1">
      <alignment/>
      <protection/>
    </xf>
    <xf numFmtId="165" fontId="9" fillId="0" borderId="3" xfId="20" applyNumberFormat="1" applyFont="1" applyBorder="1" applyAlignment="1">
      <alignment/>
      <protection/>
    </xf>
    <xf numFmtId="165" fontId="5" fillId="0" borderId="3" xfId="20" applyNumberFormat="1" applyFont="1" applyBorder="1" applyAlignment="1">
      <alignment/>
      <protection/>
    </xf>
    <xf numFmtId="164" fontId="11" fillId="0" borderId="3" xfId="20" applyFont="1" applyBorder="1">
      <alignment/>
      <protection/>
    </xf>
    <xf numFmtId="164" fontId="6" fillId="0" borderId="3" xfId="20" applyFont="1" applyBorder="1" applyAlignment="1">
      <alignment/>
      <protection/>
    </xf>
    <xf numFmtId="165" fontId="3" fillId="0" borderId="3" xfId="20" applyNumberFormat="1" applyFont="1" applyBorder="1">
      <alignment/>
      <protection/>
    </xf>
    <xf numFmtId="165" fontId="6" fillId="0" borderId="3" xfId="20" applyNumberFormat="1" applyFont="1" applyBorder="1">
      <alignment/>
      <protection/>
    </xf>
    <xf numFmtId="165" fontId="3" fillId="0" borderId="3" xfId="20" applyNumberFormat="1" applyFont="1" applyBorder="1" applyAlignment="1">
      <alignment/>
      <protection/>
    </xf>
    <xf numFmtId="165" fontId="6" fillId="0" borderId="3" xfId="20" applyNumberFormat="1" applyFont="1" applyBorder="1" applyAlignment="1">
      <alignment/>
      <protection/>
    </xf>
    <xf numFmtId="164" fontId="13" fillId="0" borderId="3" xfId="20" applyFont="1" applyBorder="1" applyAlignment="1">
      <alignment horizontal="center" vertical="center"/>
      <protection/>
    </xf>
    <xf numFmtId="164" fontId="11" fillId="0" borderId="3" xfId="20" applyFont="1" applyFill="1" applyBorder="1">
      <alignment/>
      <protection/>
    </xf>
    <xf numFmtId="164" fontId="3" fillId="0" borderId="3" xfId="20" applyFont="1" applyFill="1" applyBorder="1" applyAlignment="1">
      <alignment/>
      <protection/>
    </xf>
    <xf numFmtId="164" fontId="12" fillId="4" borderId="0" xfId="20" applyFont="1" applyFill="1">
      <alignment/>
      <protection/>
    </xf>
    <xf numFmtId="164" fontId="2" fillId="4" borderId="0" xfId="20" applyFont="1" applyFill="1">
      <alignment/>
      <protection/>
    </xf>
    <xf numFmtId="164" fontId="11" fillId="3" borderId="3" xfId="20" applyFont="1" applyFill="1" applyBorder="1" applyAlignment="1">
      <alignment horizontal="center" vertical="center"/>
      <protection/>
    </xf>
    <xf numFmtId="164" fontId="11" fillId="3" borderId="3" xfId="20" applyFont="1" applyFill="1" applyBorder="1" applyAlignment="1">
      <alignment vertical="center"/>
      <protection/>
    </xf>
    <xf numFmtId="164" fontId="9" fillId="3" borderId="3" xfId="20" applyFont="1" applyFill="1" applyBorder="1" applyAlignment="1">
      <alignment horizontal="center" vertical="center"/>
      <protection/>
    </xf>
    <xf numFmtId="165" fontId="9" fillId="3" borderId="3" xfId="20" applyNumberFormat="1" applyFont="1" applyFill="1" applyBorder="1" applyAlignment="1">
      <alignment vertical="center"/>
      <protection/>
    </xf>
    <xf numFmtId="165" fontId="9" fillId="3" borderId="3" xfId="0" applyNumberFormat="1" applyFont="1" applyFill="1" applyBorder="1" applyAlignment="1">
      <alignment vertical="center"/>
    </xf>
    <xf numFmtId="164" fontId="14" fillId="3" borderId="0" xfId="20" applyFont="1" applyFill="1" applyAlignment="1">
      <alignment vertical="center"/>
      <protection/>
    </xf>
    <xf numFmtId="164" fontId="3" fillId="0" borderId="3" xfId="20" applyFont="1" applyBorder="1" applyAlignment="1">
      <alignment horizontal="center" wrapText="1"/>
      <protection/>
    </xf>
    <xf numFmtId="165" fontId="9" fillId="0" borderId="3" xfId="20" applyNumberFormat="1" applyFont="1" applyFill="1" applyBorder="1">
      <alignment/>
      <protection/>
    </xf>
    <xf numFmtId="164" fontId="9" fillId="0" borderId="3" xfId="20" applyFont="1" applyBorder="1">
      <alignment/>
      <protection/>
    </xf>
    <xf numFmtId="164" fontId="9" fillId="0" borderId="3" xfId="20" applyFont="1" applyBorder="1" applyAlignment="1">
      <alignment/>
      <protection/>
    </xf>
    <xf numFmtId="164" fontId="5" fillId="0" borderId="3" xfId="20" applyFont="1" applyBorder="1" applyAlignment="1">
      <alignment/>
      <protection/>
    </xf>
    <xf numFmtId="164" fontId="12" fillId="0" borderId="0" xfId="20" applyFont="1">
      <alignment/>
      <protection/>
    </xf>
    <xf numFmtId="167" fontId="9" fillId="0" borderId="3" xfId="20" applyNumberFormat="1" applyFont="1" applyBorder="1">
      <alignment/>
      <protection/>
    </xf>
    <xf numFmtId="167" fontId="9" fillId="0" borderId="3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167" fontId="6" fillId="0" borderId="3" xfId="20" applyNumberFormat="1" applyFont="1" applyBorder="1">
      <alignment/>
      <protection/>
    </xf>
    <xf numFmtId="164" fontId="11" fillId="3" borderId="1" xfId="20" applyFont="1" applyFill="1" applyBorder="1" applyAlignment="1">
      <alignment horizontal="center" vertical="center"/>
      <protection/>
    </xf>
    <xf numFmtId="164" fontId="9" fillId="3" borderId="1" xfId="20" applyFont="1" applyFill="1" applyBorder="1" applyAlignment="1">
      <alignment horizontal="center" vertical="center"/>
      <protection/>
    </xf>
    <xf numFmtId="165" fontId="9" fillId="3" borderId="1" xfId="20" applyNumberFormat="1" applyFont="1" applyFill="1" applyBorder="1" applyAlignment="1">
      <alignment vertical="center"/>
      <protection/>
    </xf>
    <xf numFmtId="165" fontId="9" fillId="3" borderId="1" xfId="0" applyNumberFormat="1" applyFont="1" applyFill="1" applyBorder="1" applyAlignment="1">
      <alignment vertical="center"/>
    </xf>
    <xf numFmtId="164" fontId="6" fillId="0" borderId="0" xfId="20" applyFont="1" applyBorder="1" applyAlignment="1">
      <alignment horizontal="left"/>
      <protection/>
    </xf>
    <xf numFmtId="164" fontId="6" fillId="0" borderId="0" xfId="20" applyFont="1">
      <alignment/>
      <protection/>
    </xf>
    <xf numFmtId="164" fontId="1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7"/>
  <sheetViews>
    <sheetView tabSelected="1" view="pageBreakPreview" zoomScale="70" zoomScaleSheetLayoutView="70" workbookViewId="0" topLeftCell="A1">
      <selection activeCell="C19" sqref="C19"/>
    </sheetView>
  </sheetViews>
  <sheetFormatPr defaultColWidth="10.28125" defaultRowHeight="12.75"/>
  <cols>
    <col min="1" max="1" width="3.57421875" style="1" customWidth="1"/>
    <col min="2" max="2" width="17.7109375" style="1" customWidth="1"/>
    <col min="3" max="3" width="13.00390625" style="1" customWidth="1"/>
    <col min="4" max="4" width="10.57421875" style="1" customWidth="1"/>
    <col min="5" max="5" width="12.00390625" style="1" customWidth="1"/>
    <col min="6" max="6" width="11.8515625" style="1" customWidth="1"/>
    <col min="7" max="7" width="12.421875" style="1" customWidth="1"/>
    <col min="8" max="9" width="10.8515625" style="1" customWidth="1"/>
    <col min="10" max="11" width="7.7109375" style="1" customWidth="1"/>
    <col min="12" max="12" width="10.8515625" style="1" customWidth="1"/>
    <col min="13" max="13" width="11.7109375" style="1" customWidth="1"/>
    <col min="14" max="14" width="12.421875" style="1" customWidth="1"/>
    <col min="15" max="15" width="8.28125" style="1" customWidth="1"/>
    <col min="16" max="16" width="8.00390625" style="1" customWidth="1"/>
    <col min="17" max="18" width="13.57421875" style="1" customWidth="1"/>
    <col min="19" max="16384" width="10.28125" style="1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4" t="s">
        <v>0</v>
      </c>
      <c r="R1" s="4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5" t="s">
        <v>1</v>
      </c>
      <c r="R2" s="5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5" t="s">
        <v>2</v>
      </c>
      <c r="R3" s="5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"/>
      <c r="P4" s="7"/>
      <c r="Q4" s="5" t="s">
        <v>3</v>
      </c>
      <c r="R4" s="5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  <c r="Q5" s="5" t="s">
        <v>4</v>
      </c>
      <c r="R5" s="5"/>
    </row>
    <row r="6" spans="1:18" ht="3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9" customFormat="1" ht="17.25" customHeight="1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2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1" customHeight="1">
      <c r="A10" s="10" t="s">
        <v>7</v>
      </c>
      <c r="B10" s="10" t="s">
        <v>8</v>
      </c>
      <c r="C10" s="11" t="s">
        <v>9</v>
      </c>
      <c r="D10" s="11" t="s">
        <v>10</v>
      </c>
      <c r="E10" s="11" t="s">
        <v>11</v>
      </c>
      <c r="F10" s="10" t="s">
        <v>12</v>
      </c>
      <c r="G10" s="10"/>
      <c r="H10" s="10" t="s">
        <v>13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.75" customHeight="1">
      <c r="A11" s="10"/>
      <c r="B11" s="10"/>
      <c r="C11" s="11"/>
      <c r="D11" s="11"/>
      <c r="E11" s="11"/>
      <c r="F11" s="11" t="s">
        <v>14</v>
      </c>
      <c r="G11" s="11" t="s">
        <v>15</v>
      </c>
      <c r="H11" s="10" t="s">
        <v>16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8.75" customHeight="1">
      <c r="A12" s="10"/>
      <c r="B12" s="10"/>
      <c r="C12" s="11"/>
      <c r="D12" s="11"/>
      <c r="E12" s="11"/>
      <c r="F12" s="11"/>
      <c r="G12" s="11"/>
      <c r="H12" s="11" t="s">
        <v>17</v>
      </c>
      <c r="I12" s="10" t="s">
        <v>18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3.25" customHeight="1">
      <c r="A13" s="10"/>
      <c r="B13" s="10"/>
      <c r="C13" s="11"/>
      <c r="D13" s="11"/>
      <c r="E13" s="11"/>
      <c r="F13" s="11"/>
      <c r="G13" s="11"/>
      <c r="H13" s="11"/>
      <c r="I13" s="10" t="s">
        <v>19</v>
      </c>
      <c r="J13" s="10"/>
      <c r="K13" s="10"/>
      <c r="L13" s="10"/>
      <c r="M13" s="10" t="s">
        <v>20</v>
      </c>
      <c r="N13" s="10"/>
      <c r="O13" s="10"/>
      <c r="P13" s="10"/>
      <c r="Q13" s="10"/>
      <c r="R13" s="10"/>
    </row>
    <row r="14" spans="1:18" ht="21.75" customHeight="1">
      <c r="A14" s="10"/>
      <c r="B14" s="10"/>
      <c r="C14" s="11"/>
      <c r="D14" s="11"/>
      <c r="E14" s="11"/>
      <c r="F14" s="11"/>
      <c r="G14" s="11"/>
      <c r="H14" s="11"/>
      <c r="I14" s="11" t="s">
        <v>21</v>
      </c>
      <c r="J14" s="10" t="s">
        <v>22</v>
      </c>
      <c r="K14" s="10"/>
      <c r="L14" s="10"/>
      <c r="M14" s="11" t="s">
        <v>23</v>
      </c>
      <c r="N14" s="11" t="s">
        <v>22</v>
      </c>
      <c r="O14" s="11"/>
      <c r="P14" s="11"/>
      <c r="Q14" s="11"/>
      <c r="R14" s="11"/>
    </row>
    <row r="15" spans="1:18" ht="48" customHeight="1">
      <c r="A15" s="10"/>
      <c r="B15" s="10"/>
      <c r="C15" s="11"/>
      <c r="D15" s="11"/>
      <c r="E15" s="11"/>
      <c r="F15" s="11"/>
      <c r="G15" s="11"/>
      <c r="H15" s="11"/>
      <c r="I15" s="11"/>
      <c r="J15" s="11" t="s">
        <v>24</v>
      </c>
      <c r="K15" s="11" t="s">
        <v>25</v>
      </c>
      <c r="L15" s="11" t="s">
        <v>26</v>
      </c>
      <c r="M15" s="11"/>
      <c r="N15" s="11" t="s">
        <v>27</v>
      </c>
      <c r="O15" s="11" t="s">
        <v>28</v>
      </c>
      <c r="P15" s="11" t="s">
        <v>25</v>
      </c>
      <c r="Q15" s="11" t="s">
        <v>29</v>
      </c>
      <c r="R15" s="12" t="s">
        <v>30</v>
      </c>
    </row>
    <row r="16" spans="1:18" ht="12" customHeight="1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  <c r="Q16" s="13">
        <v>17</v>
      </c>
      <c r="R16" s="13">
        <v>18</v>
      </c>
    </row>
    <row r="17" spans="1:18" s="19" customFormat="1" ht="40.5" customHeight="1">
      <c r="A17" s="14">
        <v>1</v>
      </c>
      <c r="B17" s="15" t="s">
        <v>31</v>
      </c>
      <c r="C17" s="16" t="s">
        <v>32</v>
      </c>
      <c r="D17" s="16"/>
      <c r="E17" s="17">
        <f>E22+E29</f>
        <v>49004462</v>
      </c>
      <c r="F17" s="17">
        <f>F22+F29</f>
        <v>20626562</v>
      </c>
      <c r="G17" s="18">
        <f>G22+G29</f>
        <v>28377900</v>
      </c>
      <c r="H17" s="18">
        <f>H23+H30</f>
        <v>16050000</v>
      </c>
      <c r="I17" s="18">
        <f>I23+I30</f>
        <v>6719006</v>
      </c>
      <c r="J17" s="18"/>
      <c r="K17" s="18"/>
      <c r="L17" s="18">
        <f>L23+L30</f>
        <v>6719006</v>
      </c>
      <c r="M17" s="18">
        <f>M23+M30</f>
        <v>9330994</v>
      </c>
      <c r="N17" s="18">
        <f>N23+N30</f>
        <v>1532994</v>
      </c>
      <c r="O17" s="18"/>
      <c r="P17" s="18"/>
      <c r="Q17" s="18"/>
      <c r="R17" s="18">
        <f>R30</f>
        <v>7798000</v>
      </c>
    </row>
    <row r="18" spans="1:18" ht="12.75">
      <c r="A18" s="20" t="s">
        <v>33</v>
      </c>
      <c r="B18" s="21" t="s">
        <v>34</v>
      </c>
      <c r="C18" s="22" t="s">
        <v>35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>
      <c r="A19" s="20"/>
      <c r="B19" s="21" t="s">
        <v>36</v>
      </c>
      <c r="C19" s="23" t="s">
        <v>37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2.75">
      <c r="A20" s="20"/>
      <c r="B20" s="21" t="s">
        <v>38</v>
      </c>
      <c r="C20" s="23" t="s">
        <v>39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2.75">
      <c r="A21" s="20"/>
      <c r="B21" s="21" t="s">
        <v>40</v>
      </c>
      <c r="C21" s="24" t="s">
        <v>41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3.5" customHeight="1">
      <c r="A22" s="20"/>
      <c r="B22" s="21" t="s">
        <v>42</v>
      </c>
      <c r="C22" s="25"/>
      <c r="D22" s="26" t="s">
        <v>43</v>
      </c>
      <c r="E22" s="27">
        <f>F22+G22</f>
        <v>4103862</v>
      </c>
      <c r="F22" s="27">
        <v>725962</v>
      </c>
      <c r="G22" s="28">
        <v>3377900</v>
      </c>
      <c r="H22" s="28"/>
      <c r="I22" s="28"/>
      <c r="J22" s="28"/>
      <c r="K22" s="28"/>
      <c r="L22" s="28"/>
      <c r="M22" s="28"/>
      <c r="N22" s="28"/>
      <c r="O22" s="28"/>
      <c r="P22" s="29"/>
      <c r="Q22" s="28"/>
      <c r="R22" s="28"/>
    </row>
    <row r="23" spans="1:18" ht="13.5" customHeight="1">
      <c r="A23" s="20"/>
      <c r="B23" s="21" t="s">
        <v>44</v>
      </c>
      <c r="C23" s="30"/>
      <c r="D23" s="26"/>
      <c r="E23" s="27">
        <f>E24</f>
        <v>2050000</v>
      </c>
      <c r="F23" s="27">
        <f>F24</f>
        <v>517006</v>
      </c>
      <c r="G23" s="27">
        <f>G24</f>
        <v>1532994</v>
      </c>
      <c r="H23" s="31">
        <f>I23+M23</f>
        <v>2050000</v>
      </c>
      <c r="I23" s="31">
        <f>L23</f>
        <v>517006</v>
      </c>
      <c r="J23" s="31"/>
      <c r="K23" s="31"/>
      <c r="L23" s="27">
        <f>F23</f>
        <v>517006</v>
      </c>
      <c r="M23" s="31">
        <f>N23</f>
        <v>1532994</v>
      </c>
      <c r="N23" s="27">
        <f>G23</f>
        <v>1532994</v>
      </c>
      <c r="O23" s="31"/>
      <c r="P23" s="31"/>
      <c r="Q23" s="32"/>
      <c r="R23" s="32"/>
    </row>
    <row r="24" spans="1:18" ht="13.5" customHeight="1">
      <c r="A24" s="20"/>
      <c r="B24" s="33"/>
      <c r="C24" s="30"/>
      <c r="D24" s="34" t="s">
        <v>45</v>
      </c>
      <c r="E24" s="35">
        <f>F24+G24</f>
        <v>2050000</v>
      </c>
      <c r="F24" s="36">
        <v>517006</v>
      </c>
      <c r="G24" s="36">
        <v>1532994</v>
      </c>
      <c r="H24" s="37">
        <f>I24+M24</f>
        <v>2050000</v>
      </c>
      <c r="I24" s="37">
        <f>J24+K24+L24</f>
        <v>517006</v>
      </c>
      <c r="J24" s="37"/>
      <c r="K24" s="37"/>
      <c r="L24" s="36">
        <f>F24</f>
        <v>517006</v>
      </c>
      <c r="M24" s="37">
        <f>N24+O24+P24+Q24</f>
        <v>1532994</v>
      </c>
      <c r="N24" s="36">
        <f>G24</f>
        <v>1532994</v>
      </c>
      <c r="O24" s="37"/>
      <c r="P24" s="37"/>
      <c r="Q24" s="38"/>
      <c r="R24" s="38"/>
    </row>
    <row r="25" spans="1:18" ht="12.75">
      <c r="A25" s="39" t="s">
        <v>46</v>
      </c>
      <c r="B25" s="21" t="s">
        <v>34</v>
      </c>
      <c r="C25" s="22" t="s">
        <v>35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39"/>
      <c r="B26" s="21" t="s">
        <v>36</v>
      </c>
      <c r="C26" s="23" t="s">
        <v>37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2.75">
      <c r="A27" s="39"/>
      <c r="B27" s="21" t="s">
        <v>38</v>
      </c>
      <c r="C27" s="23" t="s">
        <v>39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39"/>
      <c r="B28" s="21" t="s">
        <v>40</v>
      </c>
      <c r="C28" s="24" t="s">
        <v>47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3.5" customHeight="1">
      <c r="A29" s="39"/>
      <c r="B29" s="21" t="s">
        <v>42</v>
      </c>
      <c r="C29" s="25"/>
      <c r="D29" s="26" t="s">
        <v>43</v>
      </c>
      <c r="E29" s="27">
        <f>F29+G29</f>
        <v>44900600</v>
      </c>
      <c r="F29" s="27">
        <v>19900600</v>
      </c>
      <c r="G29" s="28">
        <v>25000000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13.5" customHeight="1">
      <c r="A30" s="39"/>
      <c r="B30" s="21" t="s">
        <v>44</v>
      </c>
      <c r="C30" s="30"/>
      <c r="D30" s="26"/>
      <c r="E30" s="27">
        <f>E31</f>
        <v>14000000</v>
      </c>
      <c r="F30" s="27">
        <f>F31</f>
        <v>6202000</v>
      </c>
      <c r="G30" s="27">
        <f>G31</f>
        <v>7798000</v>
      </c>
      <c r="H30" s="31">
        <f>H31</f>
        <v>14000000</v>
      </c>
      <c r="I30" s="31">
        <f>I31</f>
        <v>6202000</v>
      </c>
      <c r="J30" s="31"/>
      <c r="K30" s="31"/>
      <c r="L30" s="27">
        <f>L31</f>
        <v>6202000</v>
      </c>
      <c r="M30" s="31">
        <f>M31</f>
        <v>7798000</v>
      </c>
      <c r="N30" s="27"/>
      <c r="O30" s="31"/>
      <c r="P30" s="31"/>
      <c r="Q30" s="32"/>
      <c r="R30" s="27">
        <f>R31</f>
        <v>7798000</v>
      </c>
    </row>
    <row r="31" spans="1:18" ht="13.5" customHeight="1">
      <c r="A31" s="39"/>
      <c r="B31" s="33"/>
      <c r="C31" s="30"/>
      <c r="D31" s="34" t="s">
        <v>45</v>
      </c>
      <c r="E31" s="35">
        <f>F31+G31</f>
        <v>14000000</v>
      </c>
      <c r="F31" s="36">
        <f>I31</f>
        <v>6202000</v>
      </c>
      <c r="G31" s="36">
        <f>M31</f>
        <v>7798000</v>
      </c>
      <c r="H31" s="37">
        <f>I31+M31</f>
        <v>14000000</v>
      </c>
      <c r="I31" s="37">
        <f>J31+K31+L31</f>
        <v>6202000</v>
      </c>
      <c r="J31" s="37"/>
      <c r="K31" s="37"/>
      <c r="L31" s="36">
        <v>6202000</v>
      </c>
      <c r="M31" s="37">
        <f>N31+O31+P31+Q31+R31</f>
        <v>7798000</v>
      </c>
      <c r="N31" s="36"/>
      <c r="O31" s="37"/>
      <c r="P31" s="37"/>
      <c r="Q31" s="38"/>
      <c r="R31" s="36">
        <v>7798000</v>
      </c>
    </row>
    <row r="32" spans="1:19" s="43" customFormat="1" ht="13.5" customHeight="1">
      <c r="A32" s="39"/>
      <c r="B32" s="40" t="s">
        <v>48</v>
      </c>
      <c r="C32" s="41"/>
      <c r="D32" s="34"/>
      <c r="E32" s="27">
        <f>F32+G32</f>
        <v>19913400</v>
      </c>
      <c r="F32" s="27">
        <v>8821636</v>
      </c>
      <c r="G32" s="27">
        <v>11091764</v>
      </c>
      <c r="H32" s="31"/>
      <c r="I32" s="31"/>
      <c r="J32" s="31"/>
      <c r="K32" s="31"/>
      <c r="L32" s="27"/>
      <c r="M32" s="31"/>
      <c r="N32" s="27"/>
      <c r="O32" s="31"/>
      <c r="P32" s="31"/>
      <c r="Q32" s="32"/>
      <c r="R32" s="32"/>
      <c r="S32" s="42"/>
    </row>
    <row r="33" spans="1:19" s="43" customFormat="1" ht="13.5" customHeight="1">
      <c r="A33" s="39"/>
      <c r="B33" s="40" t="s">
        <v>49</v>
      </c>
      <c r="C33" s="41"/>
      <c r="D33" s="34"/>
      <c r="E33" s="27">
        <f>F33+G33</f>
        <v>10500000</v>
      </c>
      <c r="F33" s="27">
        <v>4661134</v>
      </c>
      <c r="G33" s="27">
        <v>5838866</v>
      </c>
      <c r="H33" s="31"/>
      <c r="I33" s="31"/>
      <c r="J33" s="31"/>
      <c r="K33" s="31"/>
      <c r="L33" s="27"/>
      <c r="M33" s="31"/>
      <c r="N33" s="27"/>
      <c r="O33" s="31"/>
      <c r="P33" s="31"/>
      <c r="Q33" s="32"/>
      <c r="R33" s="32"/>
      <c r="S33" s="42"/>
    </row>
    <row r="34" spans="1:18" s="49" customFormat="1" ht="42" customHeight="1">
      <c r="A34" s="44">
        <v>2</v>
      </c>
      <c r="B34" s="45" t="s">
        <v>50</v>
      </c>
      <c r="C34" s="46" t="s">
        <v>32</v>
      </c>
      <c r="D34" s="46"/>
      <c r="E34" s="47">
        <f>E39+E54+E70+E85+E100+E116+E128+E143</f>
        <v>7349511.33</v>
      </c>
      <c r="F34" s="47">
        <f>F39+F54+F70+F85+F100+F116+F128+F143</f>
        <v>816783.2500000001</v>
      </c>
      <c r="G34" s="48">
        <f>G39+G54+G70+G85+G100+G116+G128+G143</f>
        <v>6532688.079999999</v>
      </c>
      <c r="H34" s="48">
        <f>H40+H55+H71+H86+H101+H117+H129+H144</f>
        <v>2987493.02</v>
      </c>
      <c r="I34" s="48">
        <f>I40+I55+I71+I86+I101+I117+I129+I144</f>
        <v>363960.31999999995</v>
      </c>
      <c r="J34" s="48"/>
      <c r="K34" s="48"/>
      <c r="L34" s="48">
        <f>L40+L55+L71+L86+L101+L117+L129+L144</f>
        <v>363960.31999999995</v>
      </c>
      <c r="M34" s="48">
        <f>M40+M55+M71+M86+M101+M117+M129+M144</f>
        <v>2623532.7</v>
      </c>
      <c r="N34" s="48">
        <f>N40+N55+N71+N86+N101+N117+N129+N144</f>
        <v>561090.82</v>
      </c>
      <c r="O34" s="48"/>
      <c r="P34" s="48"/>
      <c r="Q34" s="48"/>
      <c r="R34" s="48">
        <f>R40+R71+R86+R101+R117+R144</f>
        <v>2062441.8800000001</v>
      </c>
    </row>
    <row r="35" spans="1:18" ht="12.75" customHeight="1">
      <c r="A35" s="39" t="s">
        <v>51</v>
      </c>
      <c r="B35" s="21" t="s">
        <v>34</v>
      </c>
      <c r="C35" s="50" t="s">
        <v>52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12.75">
      <c r="A36" s="39"/>
      <c r="B36" s="21" t="s">
        <v>36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12.75">
      <c r="A37" s="39"/>
      <c r="B37" s="21" t="s">
        <v>38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ht="12.75">
      <c r="A38" s="39"/>
      <c r="B38" s="21" t="s">
        <v>40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ht="12.75">
      <c r="A39" s="39"/>
      <c r="B39" s="21" t="s">
        <v>42</v>
      </c>
      <c r="C39" s="25"/>
      <c r="D39" s="26" t="s">
        <v>53</v>
      </c>
      <c r="E39" s="27">
        <v>1286253.72</v>
      </c>
      <c r="F39" s="27">
        <v>192938.06</v>
      </c>
      <c r="G39" s="27">
        <v>1093315.66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2.75">
      <c r="A40" s="39"/>
      <c r="B40" s="33" t="s">
        <v>44</v>
      </c>
      <c r="C40" s="25"/>
      <c r="D40" s="26"/>
      <c r="E40" s="27">
        <f>SUM(E41:E49)</f>
        <v>463810</v>
      </c>
      <c r="F40" s="27">
        <f>SUM(F41:F49)</f>
        <v>69571.5</v>
      </c>
      <c r="G40" s="28">
        <f>SUM(G41:G49)</f>
        <v>394238.5</v>
      </c>
      <c r="H40" s="28">
        <f>SUM(H41:H49)</f>
        <v>463810</v>
      </c>
      <c r="I40" s="28">
        <f>SUM(I41:I49)</f>
        <v>69571.5</v>
      </c>
      <c r="J40" s="28"/>
      <c r="K40" s="28"/>
      <c r="L40" s="28">
        <f>SUM(L41:L49)</f>
        <v>69571.5</v>
      </c>
      <c r="M40" s="28">
        <f>SUM(M41:M49)</f>
        <v>394238.5</v>
      </c>
      <c r="N40" s="28"/>
      <c r="O40" s="27"/>
      <c r="P40" s="27"/>
      <c r="Q40" s="27"/>
      <c r="R40" s="28">
        <f>SUM(R41:R49)</f>
        <v>394238.5</v>
      </c>
    </row>
    <row r="41" spans="1:18" ht="12.75">
      <c r="A41" s="39"/>
      <c r="B41" s="33"/>
      <c r="C41" s="30"/>
      <c r="D41" s="34" t="s">
        <v>54</v>
      </c>
      <c r="E41" s="35">
        <f>F41+G41</f>
        <v>187548</v>
      </c>
      <c r="F41" s="36">
        <v>28132.2</v>
      </c>
      <c r="G41" s="36">
        <v>159415.8</v>
      </c>
      <c r="H41" s="37">
        <f>I41+M41</f>
        <v>187548</v>
      </c>
      <c r="I41" s="37">
        <f>J41+K41+L41</f>
        <v>28132.2</v>
      </c>
      <c r="J41" s="37"/>
      <c r="K41" s="37"/>
      <c r="L41" s="36">
        <v>28132.2</v>
      </c>
      <c r="M41" s="37">
        <f>N41+O41+P41+Q41+R41</f>
        <v>159415.8</v>
      </c>
      <c r="N41" s="36"/>
      <c r="O41" s="37"/>
      <c r="P41" s="37"/>
      <c r="Q41" s="37"/>
      <c r="R41" s="36">
        <v>159415.8</v>
      </c>
    </row>
    <row r="42" spans="1:18" ht="12.75">
      <c r="A42" s="39"/>
      <c r="B42" s="21"/>
      <c r="C42" s="30"/>
      <c r="D42" s="34" t="s">
        <v>55</v>
      </c>
      <c r="E42" s="35">
        <f>F42+G42</f>
        <v>43102</v>
      </c>
      <c r="F42" s="36">
        <v>6465.3</v>
      </c>
      <c r="G42" s="36">
        <v>36636.7</v>
      </c>
      <c r="H42" s="37">
        <f>I42+M42</f>
        <v>43102</v>
      </c>
      <c r="I42" s="37">
        <f>J42+K42+L42</f>
        <v>6465.3</v>
      </c>
      <c r="J42" s="37"/>
      <c r="K42" s="37"/>
      <c r="L42" s="36">
        <v>6465.3</v>
      </c>
      <c r="M42" s="37">
        <f>N42+O42+P42+Q42+R42</f>
        <v>36636.7</v>
      </c>
      <c r="N42" s="36"/>
      <c r="O42" s="37"/>
      <c r="P42" s="37"/>
      <c r="Q42" s="37"/>
      <c r="R42" s="36">
        <v>36636.7</v>
      </c>
    </row>
    <row r="43" spans="1:18" ht="12.75">
      <c r="A43" s="39"/>
      <c r="B43" s="21"/>
      <c r="C43" s="30"/>
      <c r="D43" s="34" t="s">
        <v>56</v>
      </c>
      <c r="E43" s="35">
        <f>F43+G43</f>
        <v>6842</v>
      </c>
      <c r="F43" s="36">
        <v>1026.3</v>
      </c>
      <c r="G43" s="36">
        <v>5815.7</v>
      </c>
      <c r="H43" s="37">
        <f>I43+M43</f>
        <v>6842</v>
      </c>
      <c r="I43" s="37">
        <f>J43+K43+L43</f>
        <v>1026.3</v>
      </c>
      <c r="J43" s="37"/>
      <c r="K43" s="37"/>
      <c r="L43" s="36">
        <v>1026.3</v>
      </c>
      <c r="M43" s="37">
        <f>N43+O43+P43+Q43+R43</f>
        <v>5815.7</v>
      </c>
      <c r="N43" s="36"/>
      <c r="O43" s="37"/>
      <c r="P43" s="37"/>
      <c r="Q43" s="37"/>
      <c r="R43" s="36">
        <v>5815.7</v>
      </c>
    </row>
    <row r="44" spans="1:18" ht="12.75">
      <c r="A44" s="39"/>
      <c r="B44" s="21"/>
      <c r="C44" s="30"/>
      <c r="D44" s="34" t="s">
        <v>57</v>
      </c>
      <c r="E44" s="35">
        <f>F44+G44</f>
        <v>91608</v>
      </c>
      <c r="F44" s="36">
        <v>13741.2</v>
      </c>
      <c r="G44" s="36">
        <v>77866.8</v>
      </c>
      <c r="H44" s="37">
        <f>I44+M44</f>
        <v>91608</v>
      </c>
      <c r="I44" s="37">
        <f>J44+K44+L44</f>
        <v>13741.2</v>
      </c>
      <c r="J44" s="37"/>
      <c r="K44" s="37"/>
      <c r="L44" s="36">
        <v>13741.2</v>
      </c>
      <c r="M44" s="37">
        <f>N44+O44+P44+Q44+R44</f>
        <v>77866.8</v>
      </c>
      <c r="N44" s="36"/>
      <c r="O44" s="37"/>
      <c r="P44" s="37"/>
      <c r="Q44" s="37"/>
      <c r="R44" s="36">
        <v>77866.8</v>
      </c>
    </row>
    <row r="45" spans="1:18" ht="12.75">
      <c r="A45" s="39"/>
      <c r="B45" s="21"/>
      <c r="C45" s="30"/>
      <c r="D45" s="34" t="s">
        <v>58</v>
      </c>
      <c r="E45" s="35">
        <f>F45+G45</f>
        <v>3700</v>
      </c>
      <c r="F45" s="36">
        <v>555</v>
      </c>
      <c r="G45" s="36">
        <v>3145</v>
      </c>
      <c r="H45" s="37">
        <f>I45+M45</f>
        <v>3700</v>
      </c>
      <c r="I45" s="37">
        <f>J45+K45+L45</f>
        <v>555</v>
      </c>
      <c r="J45" s="37"/>
      <c r="K45" s="37"/>
      <c r="L45" s="36">
        <v>555</v>
      </c>
      <c r="M45" s="37">
        <f>N45+O45+P45+Q45+R45</f>
        <v>3145</v>
      </c>
      <c r="N45" s="36"/>
      <c r="O45" s="37"/>
      <c r="P45" s="37"/>
      <c r="Q45" s="37"/>
      <c r="R45" s="36">
        <v>3145</v>
      </c>
    </row>
    <row r="46" spans="1:18" ht="12.75">
      <c r="A46" s="39"/>
      <c r="B46" s="21"/>
      <c r="C46" s="30"/>
      <c r="D46" s="34" t="s">
        <v>59</v>
      </c>
      <c r="E46" s="35">
        <f>F46+G46</f>
        <v>120410</v>
      </c>
      <c r="F46" s="36">
        <v>18061.5</v>
      </c>
      <c r="G46" s="36">
        <v>102348.5</v>
      </c>
      <c r="H46" s="37">
        <f>I46+M46</f>
        <v>120410</v>
      </c>
      <c r="I46" s="37">
        <f>J46+K46+L46</f>
        <v>18061.5</v>
      </c>
      <c r="J46" s="37"/>
      <c r="K46" s="37"/>
      <c r="L46" s="36">
        <v>18061.5</v>
      </c>
      <c r="M46" s="37">
        <f>N46+O46+P46+Q46+R46</f>
        <v>102348.5</v>
      </c>
      <c r="N46" s="36"/>
      <c r="O46" s="37"/>
      <c r="P46" s="37"/>
      <c r="Q46" s="37"/>
      <c r="R46" s="36">
        <v>102348.5</v>
      </c>
    </row>
    <row r="47" spans="1:18" ht="12.75">
      <c r="A47" s="39"/>
      <c r="B47" s="21"/>
      <c r="C47" s="30"/>
      <c r="D47" s="34" t="s">
        <v>60</v>
      </c>
      <c r="E47" s="35">
        <f>F47+G47</f>
        <v>3300</v>
      </c>
      <c r="F47" s="36">
        <v>495</v>
      </c>
      <c r="G47" s="36">
        <v>2805</v>
      </c>
      <c r="H47" s="37">
        <f>I47+M47</f>
        <v>3300</v>
      </c>
      <c r="I47" s="37">
        <f>J47+K47+L47</f>
        <v>495</v>
      </c>
      <c r="J47" s="37"/>
      <c r="K47" s="37"/>
      <c r="L47" s="36">
        <v>495</v>
      </c>
      <c r="M47" s="37">
        <f>N47+O47+P47+Q47+R47</f>
        <v>2805</v>
      </c>
      <c r="N47" s="36"/>
      <c r="O47" s="37"/>
      <c r="P47" s="37"/>
      <c r="Q47" s="37"/>
      <c r="R47" s="36">
        <v>2805</v>
      </c>
    </row>
    <row r="48" spans="1:18" ht="12.75">
      <c r="A48" s="39"/>
      <c r="B48" s="21"/>
      <c r="C48" s="30"/>
      <c r="D48" s="34" t="s">
        <v>61</v>
      </c>
      <c r="E48" s="35">
        <f>F48+G48</f>
        <v>3000</v>
      </c>
      <c r="F48" s="36">
        <v>450</v>
      </c>
      <c r="G48" s="36">
        <v>2550</v>
      </c>
      <c r="H48" s="37">
        <f>I48+M48</f>
        <v>3000</v>
      </c>
      <c r="I48" s="37">
        <f>J48+K48+L48</f>
        <v>450</v>
      </c>
      <c r="J48" s="37"/>
      <c r="K48" s="37"/>
      <c r="L48" s="36">
        <v>450</v>
      </c>
      <c r="M48" s="37">
        <f>N48+O48+P48+Q48+R48</f>
        <v>2550</v>
      </c>
      <c r="N48" s="36"/>
      <c r="O48" s="37"/>
      <c r="P48" s="37"/>
      <c r="Q48" s="37"/>
      <c r="R48" s="36">
        <v>2550</v>
      </c>
    </row>
    <row r="49" spans="1:18" ht="12.75">
      <c r="A49" s="39"/>
      <c r="B49" s="21"/>
      <c r="C49" s="30"/>
      <c r="D49" s="34" t="s">
        <v>62</v>
      </c>
      <c r="E49" s="35">
        <f>F49+G49</f>
        <v>4300</v>
      </c>
      <c r="F49" s="36">
        <v>645</v>
      </c>
      <c r="G49" s="36">
        <v>3655</v>
      </c>
      <c r="H49" s="37">
        <f>I49+M49</f>
        <v>4300</v>
      </c>
      <c r="I49" s="37">
        <f>J49+K49+L49</f>
        <v>645</v>
      </c>
      <c r="J49" s="37"/>
      <c r="K49" s="37"/>
      <c r="L49" s="36">
        <v>645</v>
      </c>
      <c r="M49" s="37">
        <f>N49+O49+P49+Q49+R49</f>
        <v>3655</v>
      </c>
      <c r="N49" s="36"/>
      <c r="O49" s="37"/>
      <c r="P49" s="37"/>
      <c r="Q49" s="37"/>
      <c r="R49" s="36">
        <v>3655</v>
      </c>
    </row>
    <row r="50" spans="1:18" ht="12.75" customHeight="1">
      <c r="A50" s="39" t="s">
        <v>63</v>
      </c>
      <c r="B50" s="21" t="s">
        <v>34</v>
      </c>
      <c r="C50" s="50" t="s">
        <v>64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ht="12.75">
      <c r="A51" s="39"/>
      <c r="B51" s="21" t="s">
        <v>36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18" ht="12.75">
      <c r="A52" s="39"/>
      <c r="B52" s="21" t="s">
        <v>38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1:18" ht="12.75">
      <c r="A53" s="39"/>
      <c r="B53" s="21" t="s">
        <v>40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1:18" ht="12.75">
      <c r="A54" s="39"/>
      <c r="B54" s="21" t="s">
        <v>42</v>
      </c>
      <c r="C54" s="25"/>
      <c r="D54" s="26" t="s">
        <v>65</v>
      </c>
      <c r="E54" s="51">
        <f>F54+G54</f>
        <v>971544.6399999999</v>
      </c>
      <c r="F54" s="51"/>
      <c r="G54" s="51">
        <f>671005.57+G55</f>
        <v>971544.6399999999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2" customHeight="1">
      <c r="A55" s="39"/>
      <c r="B55" s="21" t="s">
        <v>44</v>
      </c>
      <c r="C55" s="30"/>
      <c r="D55" s="26"/>
      <c r="E55" s="27">
        <f>SUM(E56:E65)</f>
        <v>300539.06999999995</v>
      </c>
      <c r="F55" s="27"/>
      <c r="G55" s="28">
        <f>H55</f>
        <v>300539.06999999995</v>
      </c>
      <c r="H55" s="28">
        <f>SUM(H56:H65)</f>
        <v>300539.06999999995</v>
      </c>
      <c r="I55" s="28"/>
      <c r="J55" s="28"/>
      <c r="K55" s="28"/>
      <c r="L55" s="28"/>
      <c r="M55" s="28">
        <f>SUM(M56:M65)</f>
        <v>300539.06999999995</v>
      </c>
      <c r="N55" s="28">
        <f>SUM(N56:N65)</f>
        <v>300539.06999999995</v>
      </c>
      <c r="O55" s="27"/>
      <c r="P55" s="27"/>
      <c r="Q55" s="27"/>
      <c r="R55" s="27"/>
    </row>
    <row r="56" spans="1:18" ht="12" customHeight="1">
      <c r="A56" s="39"/>
      <c r="B56" s="21"/>
      <c r="C56" s="30"/>
      <c r="D56" s="34" t="s">
        <v>66</v>
      </c>
      <c r="E56" s="35">
        <f>F56+G56</f>
        <v>2170.51</v>
      </c>
      <c r="F56" s="36"/>
      <c r="G56" s="28">
        <f>H56</f>
        <v>2170.51</v>
      </c>
      <c r="H56" s="37">
        <f>I56+M56</f>
        <v>2170.51</v>
      </c>
      <c r="I56" s="37"/>
      <c r="J56" s="37"/>
      <c r="K56" s="37"/>
      <c r="L56" s="36"/>
      <c r="M56" s="37">
        <f>N56+O56+P56+Q56</f>
        <v>2170.51</v>
      </c>
      <c r="N56" s="36">
        <f>656.95+1513.56</f>
        <v>2170.51</v>
      </c>
      <c r="O56" s="37"/>
      <c r="P56" s="37"/>
      <c r="Q56" s="37"/>
      <c r="R56" s="37"/>
    </row>
    <row r="57" spans="1:18" ht="12" customHeight="1">
      <c r="A57" s="39"/>
      <c r="B57" s="21"/>
      <c r="C57" s="30"/>
      <c r="D57" s="34" t="s">
        <v>67</v>
      </c>
      <c r="E57" s="35">
        <f>F57+G57</f>
        <v>292.42</v>
      </c>
      <c r="F57" s="36"/>
      <c r="G57" s="28">
        <f>H57</f>
        <v>292.42</v>
      </c>
      <c r="H57" s="37">
        <f>I57+M57</f>
        <v>292.42</v>
      </c>
      <c r="I57" s="37"/>
      <c r="J57" s="37"/>
      <c r="K57" s="37"/>
      <c r="L57" s="36"/>
      <c r="M57" s="37">
        <f>N57+O57+P57+Q57</f>
        <v>292.42</v>
      </c>
      <c r="N57" s="36">
        <f>105.77+186.65</f>
        <v>292.42</v>
      </c>
      <c r="O57" s="37"/>
      <c r="P57" s="37"/>
      <c r="Q57" s="37"/>
      <c r="R57" s="37"/>
    </row>
    <row r="58" spans="1:18" ht="12" customHeight="1">
      <c r="A58" s="39"/>
      <c r="B58" s="21"/>
      <c r="C58" s="30"/>
      <c r="D58" s="34" t="s">
        <v>68</v>
      </c>
      <c r="E58" s="35">
        <f>F58+G58</f>
        <v>14456.050000000001</v>
      </c>
      <c r="F58" s="36"/>
      <c r="G58" s="28">
        <f>H58</f>
        <v>14456.050000000001</v>
      </c>
      <c r="H58" s="37">
        <f>I58+M58</f>
        <v>14456.050000000001</v>
      </c>
      <c r="I58" s="37"/>
      <c r="J58" s="37"/>
      <c r="K58" s="37"/>
      <c r="L58" s="36"/>
      <c r="M58" s="37">
        <f>N58+O58+P58+Q58</f>
        <v>14456.050000000001</v>
      </c>
      <c r="N58" s="36">
        <f>5332.26+9123.79</f>
        <v>14456.050000000001</v>
      </c>
      <c r="O58" s="37"/>
      <c r="P58" s="37"/>
      <c r="Q58" s="37"/>
      <c r="R58" s="37"/>
    </row>
    <row r="59" spans="1:18" ht="12" customHeight="1">
      <c r="A59" s="39"/>
      <c r="B59" s="21"/>
      <c r="C59" s="30"/>
      <c r="D59" s="34" t="s">
        <v>69</v>
      </c>
      <c r="E59" s="35">
        <f>F59+G59</f>
        <v>3458.5699999999997</v>
      </c>
      <c r="F59" s="36"/>
      <c r="G59" s="28">
        <f>H59</f>
        <v>3458.5699999999997</v>
      </c>
      <c r="H59" s="37">
        <f>I59+M59</f>
        <v>3458.5699999999997</v>
      </c>
      <c r="I59" s="37"/>
      <c r="J59" s="37"/>
      <c r="K59" s="37"/>
      <c r="L59" s="36"/>
      <c r="M59" s="37">
        <f>N59+O59+P59+Q59</f>
        <v>3458.5699999999997</v>
      </c>
      <c r="N59" s="36">
        <f>2200.97+1257.6</f>
        <v>3458.5699999999997</v>
      </c>
      <c r="O59" s="37"/>
      <c r="P59" s="37"/>
      <c r="Q59" s="37"/>
      <c r="R59" s="37"/>
    </row>
    <row r="60" spans="1:18" ht="12" customHeight="1">
      <c r="A60" s="39"/>
      <c r="B60" s="21"/>
      <c r="C60" s="30"/>
      <c r="D60" s="34" t="s">
        <v>70</v>
      </c>
      <c r="E60" s="35">
        <f>F60+G60</f>
        <v>5015.69</v>
      </c>
      <c r="F60" s="36"/>
      <c r="G60" s="28">
        <f>H60</f>
        <v>5015.69</v>
      </c>
      <c r="H60" s="37">
        <f>I60+M60</f>
        <v>5015.69</v>
      </c>
      <c r="I60" s="37"/>
      <c r="J60" s="37"/>
      <c r="K60" s="37"/>
      <c r="L60" s="36"/>
      <c r="M60" s="37">
        <f>N60+O60+P60+Q60</f>
        <v>5015.69</v>
      </c>
      <c r="N60" s="36">
        <f>1693.05+3322.64</f>
        <v>5015.69</v>
      </c>
      <c r="O60" s="37"/>
      <c r="P60" s="37"/>
      <c r="Q60" s="37"/>
      <c r="R60" s="37"/>
    </row>
    <row r="61" spans="1:18" ht="12" customHeight="1">
      <c r="A61" s="39"/>
      <c r="B61" s="21"/>
      <c r="C61" s="30"/>
      <c r="D61" s="34" t="s">
        <v>71</v>
      </c>
      <c r="E61" s="35">
        <f>F61+G61</f>
        <v>270242.64</v>
      </c>
      <c r="F61" s="36"/>
      <c r="G61" s="28">
        <f>H61</f>
        <v>270242.64</v>
      </c>
      <c r="H61" s="37">
        <f>I61+M61</f>
        <v>270242.64</v>
      </c>
      <c r="I61" s="37"/>
      <c r="J61" s="37"/>
      <c r="K61" s="37"/>
      <c r="L61" s="36"/>
      <c r="M61" s="37">
        <f>N61+O61+P61+Q61</f>
        <v>270242.64</v>
      </c>
      <c r="N61" s="36">
        <f>129159.41+141083.23</f>
        <v>270242.64</v>
      </c>
      <c r="O61" s="37"/>
      <c r="P61" s="37"/>
      <c r="Q61" s="37"/>
      <c r="R61" s="37"/>
    </row>
    <row r="62" spans="1:18" ht="12" customHeight="1">
      <c r="A62" s="39"/>
      <c r="B62" s="21"/>
      <c r="C62" s="30"/>
      <c r="D62" s="34" t="s">
        <v>72</v>
      </c>
      <c r="E62" s="35">
        <f>F62+G62</f>
        <v>234.86</v>
      </c>
      <c r="F62" s="36"/>
      <c r="G62" s="28">
        <f>H62</f>
        <v>234.86</v>
      </c>
      <c r="H62" s="37">
        <f>I62+M62</f>
        <v>234.86</v>
      </c>
      <c r="I62" s="37"/>
      <c r="J62" s="37"/>
      <c r="K62" s="37"/>
      <c r="L62" s="36"/>
      <c r="M62" s="37">
        <f>N62+O62+P62+Q62</f>
        <v>234.86</v>
      </c>
      <c r="N62" s="36">
        <f>101.58+133.28</f>
        <v>234.86</v>
      </c>
      <c r="O62" s="37"/>
      <c r="P62" s="37"/>
      <c r="Q62" s="37"/>
      <c r="R62" s="37"/>
    </row>
    <row r="63" spans="1:18" ht="12" customHeight="1">
      <c r="A63" s="39"/>
      <c r="B63" s="21"/>
      <c r="C63" s="30"/>
      <c r="D63" s="34" t="s">
        <v>73</v>
      </c>
      <c r="E63" s="35">
        <f>F63+G63</f>
        <v>1693.05</v>
      </c>
      <c r="F63" s="36"/>
      <c r="G63" s="28">
        <f>H63</f>
        <v>1693.05</v>
      </c>
      <c r="H63" s="37">
        <f>I63+M63</f>
        <v>1693.05</v>
      </c>
      <c r="I63" s="37"/>
      <c r="J63" s="37"/>
      <c r="K63" s="37"/>
      <c r="L63" s="36"/>
      <c r="M63" s="37">
        <f>N63+O63+P63+Q63</f>
        <v>1693.05</v>
      </c>
      <c r="N63" s="36">
        <v>1693.05</v>
      </c>
      <c r="O63" s="37"/>
      <c r="P63" s="37"/>
      <c r="Q63" s="37"/>
      <c r="R63" s="37"/>
    </row>
    <row r="64" spans="1:18" ht="12" customHeight="1">
      <c r="A64" s="39"/>
      <c r="B64" s="21"/>
      <c r="C64" s="30"/>
      <c r="D64" s="34" t="s">
        <v>74</v>
      </c>
      <c r="E64" s="35">
        <f>F64+G64</f>
        <v>2907.56</v>
      </c>
      <c r="F64" s="36"/>
      <c r="G64" s="28">
        <f>H64</f>
        <v>2907.56</v>
      </c>
      <c r="H64" s="37">
        <f>I64+M64</f>
        <v>2907.56</v>
      </c>
      <c r="I64" s="37"/>
      <c r="J64" s="37"/>
      <c r="K64" s="37"/>
      <c r="L64" s="36"/>
      <c r="M64" s="37">
        <f>N64+O64+P64+Q64</f>
        <v>2907.56</v>
      </c>
      <c r="N64" s="36">
        <f>1015.83+1891.73</f>
        <v>2907.56</v>
      </c>
      <c r="O64" s="37"/>
      <c r="P64" s="37"/>
      <c r="Q64" s="37"/>
      <c r="R64" s="37"/>
    </row>
    <row r="65" spans="1:18" ht="12" customHeight="1">
      <c r="A65" s="39"/>
      <c r="B65" s="21"/>
      <c r="C65" s="30"/>
      <c r="D65" s="34" t="s">
        <v>75</v>
      </c>
      <c r="E65" s="35">
        <f>F65+G65</f>
        <v>67.72</v>
      </c>
      <c r="F65" s="36"/>
      <c r="G65" s="28">
        <f>H65</f>
        <v>67.72</v>
      </c>
      <c r="H65" s="37">
        <f>I65+M65</f>
        <v>67.72</v>
      </c>
      <c r="I65" s="37"/>
      <c r="J65" s="37"/>
      <c r="K65" s="37"/>
      <c r="L65" s="36"/>
      <c r="M65" s="37">
        <f>N65+O65+P65+Q65</f>
        <v>67.72</v>
      </c>
      <c r="N65" s="36">
        <v>67.72</v>
      </c>
      <c r="O65" s="37"/>
      <c r="P65" s="37"/>
      <c r="Q65" s="37"/>
      <c r="R65" s="37"/>
    </row>
    <row r="66" spans="1:18" ht="12.75" customHeight="1">
      <c r="A66" s="39" t="s">
        <v>76</v>
      </c>
      <c r="B66" s="21" t="s">
        <v>34</v>
      </c>
      <c r="C66" s="50" t="s">
        <v>77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</row>
    <row r="67" spans="1:18" ht="12.75">
      <c r="A67" s="39"/>
      <c r="B67" s="21" t="s">
        <v>36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ht="12.75">
      <c r="A68" s="39"/>
      <c r="B68" s="21" t="s">
        <v>38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1:18" ht="12.75">
      <c r="A69" s="39"/>
      <c r="B69" s="21" t="s">
        <v>40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ht="12.75">
      <c r="A70" s="39"/>
      <c r="B70" s="21" t="s">
        <v>42</v>
      </c>
      <c r="C70" s="25"/>
      <c r="D70" s="26" t="s">
        <v>65</v>
      </c>
      <c r="E70" s="27">
        <v>1094449</v>
      </c>
      <c r="F70" s="27">
        <v>150940.85</v>
      </c>
      <c r="G70" s="27">
        <v>943508.15</v>
      </c>
      <c r="H70" s="31"/>
      <c r="I70" s="27"/>
      <c r="J70" s="52"/>
      <c r="K70" s="52"/>
      <c r="L70" s="27"/>
      <c r="M70" s="31"/>
      <c r="N70" s="27"/>
      <c r="O70" s="52"/>
      <c r="P70" s="52"/>
      <c r="Q70" s="52"/>
      <c r="R70" s="52"/>
    </row>
    <row r="71" spans="1:18" ht="12.75">
      <c r="A71" s="39"/>
      <c r="B71" s="33" t="s">
        <v>44</v>
      </c>
      <c r="C71" s="30"/>
      <c r="D71" s="26"/>
      <c r="E71" s="27">
        <f>SUM(E72:E78)</f>
        <v>338871.99999999994</v>
      </c>
      <c r="F71" s="27">
        <f>SUM(F72:F78)</f>
        <v>50830.79</v>
      </c>
      <c r="G71" s="27">
        <f>SUM(G72:G78)</f>
        <v>288041.20999999996</v>
      </c>
      <c r="H71" s="31">
        <f>I71+M71</f>
        <v>338871.99999999994</v>
      </c>
      <c r="I71" s="31">
        <f>SUM(I72:I78)</f>
        <v>50830.79</v>
      </c>
      <c r="J71" s="53"/>
      <c r="K71" s="53"/>
      <c r="L71" s="27">
        <f>SUM(L72:L78)</f>
        <v>50830.79</v>
      </c>
      <c r="M71" s="31">
        <f>N71+O71+P71+Q71+R71</f>
        <v>288041.20999999996</v>
      </c>
      <c r="N71" s="27"/>
      <c r="O71" s="53"/>
      <c r="P71" s="53"/>
      <c r="Q71" s="53"/>
      <c r="R71" s="27">
        <f>SUM(R72:R78)</f>
        <v>288041.20999999996</v>
      </c>
    </row>
    <row r="72" spans="1:18" ht="12.75">
      <c r="A72" s="39"/>
      <c r="B72" s="21"/>
      <c r="C72" s="30"/>
      <c r="D72" s="34" t="s">
        <v>55</v>
      </c>
      <c r="E72" s="35">
        <f>F72+G72</f>
        <v>27193.66</v>
      </c>
      <c r="F72" s="35">
        <f>424.22+3654.82</f>
        <v>4079.04</v>
      </c>
      <c r="G72" s="35">
        <v>23114.62</v>
      </c>
      <c r="H72" s="37">
        <f>I72+M72</f>
        <v>27193.66</v>
      </c>
      <c r="I72" s="37">
        <f>J72+K72+L72</f>
        <v>4079.04</v>
      </c>
      <c r="J72" s="30"/>
      <c r="K72" s="30"/>
      <c r="L72" s="36">
        <f>424.22+3654.82</f>
        <v>4079.04</v>
      </c>
      <c r="M72" s="37">
        <f>N72+O72+P72+Q72+R72</f>
        <v>23114.62</v>
      </c>
      <c r="N72" s="36"/>
      <c r="O72" s="30"/>
      <c r="P72" s="30"/>
      <c r="Q72" s="30"/>
      <c r="R72" s="36">
        <v>23114.62</v>
      </c>
    </row>
    <row r="73" spans="1:18" ht="12.75">
      <c r="A73" s="39"/>
      <c r="B73" s="21"/>
      <c r="C73" s="30"/>
      <c r="D73" s="34" t="s">
        <v>56</v>
      </c>
      <c r="E73" s="35">
        <f>F73+G73</f>
        <v>4309.47</v>
      </c>
      <c r="F73" s="35">
        <f>67.23+579.19</f>
        <v>646.4200000000001</v>
      </c>
      <c r="G73" s="35">
        <v>3663.05</v>
      </c>
      <c r="H73" s="37">
        <f>I73+M73</f>
        <v>4309.47</v>
      </c>
      <c r="I73" s="37">
        <f>J73+K73+L73</f>
        <v>646.4200000000001</v>
      </c>
      <c r="J73" s="30"/>
      <c r="K73" s="30"/>
      <c r="L73" s="36">
        <f>67.23+579.19</f>
        <v>646.4200000000001</v>
      </c>
      <c r="M73" s="37">
        <f>N73+O73+P73+Q73+R73</f>
        <v>3663.05</v>
      </c>
      <c r="N73" s="36"/>
      <c r="O73" s="30"/>
      <c r="P73" s="30"/>
      <c r="Q73" s="30"/>
      <c r="R73" s="36">
        <v>3663.05</v>
      </c>
    </row>
    <row r="74" spans="1:18" ht="12.75">
      <c r="A74" s="39"/>
      <c r="B74" s="21"/>
      <c r="C74" s="30"/>
      <c r="D74" s="34" t="s">
        <v>57</v>
      </c>
      <c r="E74" s="35">
        <f>F74+G74</f>
        <v>202396.87</v>
      </c>
      <c r="F74" s="35">
        <f>3157.39+27202.14</f>
        <v>30359.53</v>
      </c>
      <c r="G74" s="35">
        <v>172037.34</v>
      </c>
      <c r="H74" s="37">
        <f>I74+M74</f>
        <v>202396.87</v>
      </c>
      <c r="I74" s="37">
        <f>J74+K74+L74</f>
        <v>30359.53</v>
      </c>
      <c r="J74" s="30"/>
      <c r="K74" s="30"/>
      <c r="L74" s="36">
        <f>3157.39+27202.14</f>
        <v>30359.53</v>
      </c>
      <c r="M74" s="37">
        <f>N74+O74+P74+Q74+R74</f>
        <v>172037.34</v>
      </c>
      <c r="N74" s="36"/>
      <c r="O74" s="30"/>
      <c r="P74" s="30"/>
      <c r="Q74" s="30"/>
      <c r="R74" s="36">
        <v>172037.34</v>
      </c>
    </row>
    <row r="75" spans="1:18" ht="12.75">
      <c r="A75" s="39"/>
      <c r="B75" s="21"/>
      <c r="C75" s="30"/>
      <c r="D75" s="34" t="s">
        <v>58</v>
      </c>
      <c r="E75" s="35">
        <f>F75+G75</f>
        <v>3800</v>
      </c>
      <c r="F75" s="35">
        <f>59.28+510.72</f>
        <v>570</v>
      </c>
      <c r="G75" s="35">
        <v>3230</v>
      </c>
      <c r="H75" s="37">
        <f>I75+M75</f>
        <v>3800</v>
      </c>
      <c r="I75" s="37">
        <f>J75+K75+L75</f>
        <v>570</v>
      </c>
      <c r="J75" s="30"/>
      <c r="K75" s="30"/>
      <c r="L75" s="36">
        <f>59.28+510.72</f>
        <v>570</v>
      </c>
      <c r="M75" s="37">
        <f>N75+O75+P75+Q75+R75</f>
        <v>3230</v>
      </c>
      <c r="N75" s="36"/>
      <c r="O75" s="30"/>
      <c r="P75" s="30"/>
      <c r="Q75" s="30"/>
      <c r="R75" s="36">
        <v>3230</v>
      </c>
    </row>
    <row r="76" spans="1:18" ht="12.75">
      <c r="A76" s="39"/>
      <c r="B76" s="21"/>
      <c r="C76" s="30"/>
      <c r="D76" s="34" t="s">
        <v>78</v>
      </c>
      <c r="E76" s="35">
        <f>F76+G76</f>
        <v>1750</v>
      </c>
      <c r="F76" s="35">
        <f>27.3+235.2</f>
        <v>262.5</v>
      </c>
      <c r="G76" s="35">
        <v>1487.5</v>
      </c>
      <c r="H76" s="37">
        <f>I76+M76</f>
        <v>1750</v>
      </c>
      <c r="I76" s="37">
        <f>J76+K76+L76</f>
        <v>262.5</v>
      </c>
      <c r="J76" s="30"/>
      <c r="K76" s="30"/>
      <c r="L76" s="36">
        <f>27.3+235.2</f>
        <v>262.5</v>
      </c>
      <c r="M76" s="37">
        <f>N76+O76+P76+Q76+R76</f>
        <v>1487.5</v>
      </c>
      <c r="N76" s="36"/>
      <c r="O76" s="30"/>
      <c r="P76" s="30"/>
      <c r="Q76" s="30"/>
      <c r="R76" s="36">
        <v>1487.5</v>
      </c>
    </row>
    <row r="77" spans="1:18" ht="12.75">
      <c r="A77" s="39"/>
      <c r="B77" s="21"/>
      <c r="C77" s="30"/>
      <c r="D77" s="34" t="s">
        <v>59</v>
      </c>
      <c r="E77" s="35">
        <f>F77+G77</f>
        <v>97142</v>
      </c>
      <c r="F77" s="35">
        <f>1515.42+13055.88</f>
        <v>14571.3</v>
      </c>
      <c r="G77" s="35">
        <v>82570.7</v>
      </c>
      <c r="H77" s="37">
        <f>I77+M77</f>
        <v>97142</v>
      </c>
      <c r="I77" s="37">
        <f>J77+K77+L77</f>
        <v>14571.3</v>
      </c>
      <c r="J77" s="30"/>
      <c r="K77" s="30"/>
      <c r="L77" s="36">
        <f>1515.42+13055.88</f>
        <v>14571.3</v>
      </c>
      <c r="M77" s="37">
        <f>N77+O77+P77+Q77+R77</f>
        <v>82570.7</v>
      </c>
      <c r="N77" s="36"/>
      <c r="O77" s="30"/>
      <c r="P77" s="30"/>
      <c r="Q77" s="30"/>
      <c r="R77" s="36">
        <v>82570.7</v>
      </c>
    </row>
    <row r="78" spans="1:18" ht="12.75">
      <c r="A78" s="39"/>
      <c r="B78" s="21"/>
      <c r="C78" s="30"/>
      <c r="D78" s="34" t="s">
        <v>79</v>
      </c>
      <c r="E78" s="35">
        <f>F78+G78</f>
        <v>2280</v>
      </c>
      <c r="F78" s="35">
        <f>35.57+306.43</f>
        <v>342</v>
      </c>
      <c r="G78" s="35">
        <v>1938</v>
      </c>
      <c r="H78" s="37">
        <f>I78+M78</f>
        <v>2280</v>
      </c>
      <c r="I78" s="37">
        <f>J78+K78+L78</f>
        <v>342</v>
      </c>
      <c r="J78" s="30"/>
      <c r="K78" s="30"/>
      <c r="L78" s="36">
        <f>35.57+306.43</f>
        <v>342</v>
      </c>
      <c r="M78" s="37">
        <f>N78+O78+P78+Q78+R78</f>
        <v>1938</v>
      </c>
      <c r="N78" s="36"/>
      <c r="O78" s="30"/>
      <c r="P78" s="30"/>
      <c r="Q78" s="30"/>
      <c r="R78" s="36">
        <v>1938</v>
      </c>
    </row>
    <row r="79" spans="1:18" ht="12.75">
      <c r="A79" s="39"/>
      <c r="B79" s="33" t="s">
        <v>48</v>
      </c>
      <c r="C79" s="30"/>
      <c r="D79" s="37"/>
      <c r="E79" s="27">
        <f>F79+G79</f>
        <v>339390</v>
      </c>
      <c r="F79" s="27">
        <v>50908.5</v>
      </c>
      <c r="G79" s="27">
        <v>288481.5</v>
      </c>
      <c r="H79" s="31"/>
      <c r="I79" s="31"/>
      <c r="J79" s="53"/>
      <c r="K79" s="53"/>
      <c r="L79" s="27"/>
      <c r="M79" s="31"/>
      <c r="N79" s="27"/>
      <c r="O79" s="53"/>
      <c r="P79" s="53"/>
      <c r="Q79" s="53"/>
      <c r="R79" s="53"/>
    </row>
    <row r="80" spans="1:18" ht="12.75">
      <c r="A80" s="39"/>
      <c r="B80" s="33" t="s">
        <v>49</v>
      </c>
      <c r="C80" s="30"/>
      <c r="D80" s="37"/>
      <c r="E80" s="27">
        <f>F80+G80</f>
        <v>169590</v>
      </c>
      <c r="F80" s="27">
        <v>25438.5</v>
      </c>
      <c r="G80" s="27">
        <v>144151.5</v>
      </c>
      <c r="H80" s="31"/>
      <c r="I80" s="31"/>
      <c r="J80" s="53"/>
      <c r="K80" s="53"/>
      <c r="L80" s="27"/>
      <c r="M80" s="31"/>
      <c r="N80" s="27"/>
      <c r="O80" s="53"/>
      <c r="P80" s="53"/>
      <c r="Q80" s="53"/>
      <c r="R80" s="53"/>
    </row>
    <row r="81" spans="1:18" ht="12.75" customHeight="1">
      <c r="A81" s="39" t="s">
        <v>80</v>
      </c>
      <c r="B81" s="21" t="s">
        <v>34</v>
      </c>
      <c r="C81" s="50" t="s">
        <v>81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1:18" ht="12.75">
      <c r="A82" s="39"/>
      <c r="B82" s="21" t="s">
        <v>36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1:18" ht="12.75">
      <c r="A83" s="39"/>
      <c r="B83" s="21" t="s">
        <v>38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1:18" ht="12.75">
      <c r="A84" s="39"/>
      <c r="B84" s="21" t="s">
        <v>40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1:18" ht="12.75">
      <c r="A85" s="39"/>
      <c r="B85" s="21" t="s">
        <v>42</v>
      </c>
      <c r="C85" s="25"/>
      <c r="D85" s="26" t="s">
        <v>82</v>
      </c>
      <c r="E85" s="27">
        <v>426196</v>
      </c>
      <c r="F85" s="27">
        <v>63929.4</v>
      </c>
      <c r="G85" s="27">
        <v>362226.6</v>
      </c>
      <c r="H85" s="27"/>
      <c r="I85" s="27"/>
      <c r="J85" s="52"/>
      <c r="K85" s="52"/>
      <c r="L85" s="27"/>
      <c r="M85" s="27"/>
      <c r="N85" s="27"/>
      <c r="O85" s="52"/>
      <c r="P85" s="52"/>
      <c r="Q85" s="52"/>
      <c r="R85" s="52"/>
    </row>
    <row r="86" spans="1:18" ht="12.75">
      <c r="A86" s="39"/>
      <c r="B86" s="33" t="s">
        <v>44</v>
      </c>
      <c r="C86" s="25"/>
      <c r="D86" s="26"/>
      <c r="E86" s="27">
        <f>SUM(E87:E95)</f>
        <v>264696</v>
      </c>
      <c r="F86" s="27">
        <f>SUM(F87:F95)</f>
        <v>39704.4</v>
      </c>
      <c r="G86" s="28">
        <f>SUM(G87:G95)</f>
        <v>224991.6</v>
      </c>
      <c r="H86" s="28">
        <f>SUM(H87:H95)</f>
        <v>264696</v>
      </c>
      <c r="I86" s="28">
        <f>SUM(I87:I95)</f>
        <v>39704.4</v>
      </c>
      <c r="J86" s="28"/>
      <c r="K86" s="28"/>
      <c r="L86" s="28">
        <f>SUM(L87:L95)</f>
        <v>39704.4</v>
      </c>
      <c r="M86" s="28">
        <f>SUM(M87:M95)</f>
        <v>224991.6</v>
      </c>
      <c r="N86" s="28"/>
      <c r="O86" s="52"/>
      <c r="P86" s="52"/>
      <c r="Q86" s="52"/>
      <c r="R86" s="28">
        <f>SUM(R87:R95)</f>
        <v>224991.6</v>
      </c>
    </row>
    <row r="87" spans="1:18" ht="12.75">
      <c r="A87" s="39"/>
      <c r="B87" s="33"/>
      <c r="C87" s="30"/>
      <c r="D87" s="34" t="s">
        <v>55</v>
      </c>
      <c r="E87" s="35">
        <f>F87+G87</f>
        <v>7022.62</v>
      </c>
      <c r="F87" s="36">
        <v>1053.39</v>
      </c>
      <c r="G87" s="36">
        <v>5969.23</v>
      </c>
      <c r="H87" s="37">
        <f>I87+M87</f>
        <v>7022.62</v>
      </c>
      <c r="I87" s="37">
        <f>J87+K87+L87</f>
        <v>1053.39</v>
      </c>
      <c r="J87" s="30"/>
      <c r="K87" s="30"/>
      <c r="L87" s="36">
        <v>1053.39</v>
      </c>
      <c r="M87" s="37">
        <f>N87+O87+P87+Q87+R87</f>
        <v>5969.23</v>
      </c>
      <c r="N87" s="36"/>
      <c r="O87" s="30"/>
      <c r="P87" s="30"/>
      <c r="Q87" s="30"/>
      <c r="R87" s="36">
        <v>5969.23</v>
      </c>
    </row>
    <row r="88" spans="1:18" ht="12.75">
      <c r="A88" s="39"/>
      <c r="B88" s="21"/>
      <c r="C88" s="30"/>
      <c r="D88" s="34" t="s">
        <v>56</v>
      </c>
      <c r="E88" s="35">
        <f>F88+G88</f>
        <v>1112.9</v>
      </c>
      <c r="F88" s="36">
        <v>166.94</v>
      </c>
      <c r="G88" s="36">
        <v>945.96</v>
      </c>
      <c r="H88" s="37">
        <f>I88+M88</f>
        <v>1112.9</v>
      </c>
      <c r="I88" s="37">
        <f>J88+K88+L88</f>
        <v>166.94</v>
      </c>
      <c r="J88" s="30"/>
      <c r="K88" s="30"/>
      <c r="L88" s="36">
        <v>166.94</v>
      </c>
      <c r="M88" s="37">
        <f>N88+O88+P88+Q88+R88</f>
        <v>945.96</v>
      </c>
      <c r="N88" s="36"/>
      <c r="O88" s="30"/>
      <c r="P88" s="30"/>
      <c r="Q88" s="30"/>
      <c r="R88" s="36">
        <v>945.96</v>
      </c>
    </row>
    <row r="89" spans="1:18" ht="12.75">
      <c r="A89" s="39"/>
      <c r="B89" s="21"/>
      <c r="C89" s="30"/>
      <c r="D89" s="34" t="s">
        <v>57</v>
      </c>
      <c r="E89" s="35">
        <f>F89+G89</f>
        <v>61944.479999999996</v>
      </c>
      <c r="F89" s="36">
        <v>9291.67</v>
      </c>
      <c r="G89" s="36">
        <v>52652.81</v>
      </c>
      <c r="H89" s="37">
        <f>I89+M89</f>
        <v>61944.479999999996</v>
      </c>
      <c r="I89" s="37">
        <f>J89+K89+L89</f>
        <v>9291.67</v>
      </c>
      <c r="J89" s="30"/>
      <c r="K89" s="30"/>
      <c r="L89" s="36">
        <v>9291.67</v>
      </c>
      <c r="M89" s="37">
        <f>N89+O89+P89+Q89+R89</f>
        <v>52652.81</v>
      </c>
      <c r="N89" s="36"/>
      <c r="O89" s="30"/>
      <c r="P89" s="30"/>
      <c r="Q89" s="30"/>
      <c r="R89" s="36">
        <v>52652.81</v>
      </c>
    </row>
    <row r="90" spans="1:18" ht="12.75">
      <c r="A90" s="39"/>
      <c r="B90" s="21"/>
      <c r="C90" s="30"/>
      <c r="D90" s="34" t="s">
        <v>58</v>
      </c>
      <c r="E90" s="35">
        <f>F90+G90</f>
        <v>11540</v>
      </c>
      <c r="F90" s="36">
        <v>1731</v>
      </c>
      <c r="G90" s="36">
        <v>9809</v>
      </c>
      <c r="H90" s="37">
        <f>I90+M90</f>
        <v>11540</v>
      </c>
      <c r="I90" s="37">
        <f>J90+K90+L90</f>
        <v>1731</v>
      </c>
      <c r="J90" s="30"/>
      <c r="K90" s="30"/>
      <c r="L90" s="36">
        <v>1731</v>
      </c>
      <c r="M90" s="37">
        <f>N90+O90+P90+Q90+R90</f>
        <v>9809</v>
      </c>
      <c r="N90" s="36"/>
      <c r="O90" s="30"/>
      <c r="P90" s="30"/>
      <c r="Q90" s="30"/>
      <c r="R90" s="36">
        <v>9809</v>
      </c>
    </row>
    <row r="91" spans="1:18" ht="12.75">
      <c r="A91" s="39"/>
      <c r="B91" s="21"/>
      <c r="C91" s="30"/>
      <c r="D91" s="34" t="s">
        <v>59</v>
      </c>
      <c r="E91" s="35">
        <f>F91+G91</f>
        <v>32536</v>
      </c>
      <c r="F91" s="36">
        <v>4880.4</v>
      </c>
      <c r="G91" s="36">
        <v>27655.6</v>
      </c>
      <c r="H91" s="37">
        <f>I91+M91</f>
        <v>32536</v>
      </c>
      <c r="I91" s="37">
        <f>J91+K91+L91</f>
        <v>4880.4</v>
      </c>
      <c r="J91" s="30"/>
      <c r="K91" s="30"/>
      <c r="L91" s="36">
        <v>4880.4</v>
      </c>
      <c r="M91" s="37">
        <f>N91+O91+P91+Q91+R91</f>
        <v>27655.6</v>
      </c>
      <c r="N91" s="36"/>
      <c r="O91" s="30"/>
      <c r="P91" s="30"/>
      <c r="Q91" s="30"/>
      <c r="R91" s="36">
        <v>27655.6</v>
      </c>
    </row>
    <row r="92" spans="1:18" ht="12.75">
      <c r="A92" s="39"/>
      <c r="B92" s="21"/>
      <c r="C92" s="30"/>
      <c r="D92" s="34" t="s">
        <v>79</v>
      </c>
      <c r="E92" s="35">
        <f>F92+G92</f>
        <v>1200</v>
      </c>
      <c r="F92" s="36">
        <v>180</v>
      </c>
      <c r="G92" s="36">
        <v>1020</v>
      </c>
      <c r="H92" s="37">
        <f>I92+M92</f>
        <v>1200</v>
      </c>
      <c r="I92" s="37">
        <f>J92+K92+L92</f>
        <v>180</v>
      </c>
      <c r="J92" s="30"/>
      <c r="K92" s="30"/>
      <c r="L92" s="36">
        <v>180</v>
      </c>
      <c r="M92" s="37">
        <f>N92+O92+P92+Q92+R92</f>
        <v>1020</v>
      </c>
      <c r="N92" s="36"/>
      <c r="O92" s="30"/>
      <c r="P92" s="30"/>
      <c r="Q92" s="30"/>
      <c r="R92" s="36">
        <v>1020</v>
      </c>
    </row>
    <row r="93" spans="1:18" ht="12.75">
      <c r="A93" s="39"/>
      <c r="B93" s="21"/>
      <c r="C93" s="30"/>
      <c r="D93" s="34" t="s">
        <v>83</v>
      </c>
      <c r="E93" s="35">
        <f>F93+G93</f>
        <v>2400</v>
      </c>
      <c r="F93" s="36">
        <v>360</v>
      </c>
      <c r="G93" s="36">
        <v>2040</v>
      </c>
      <c r="H93" s="37">
        <f>I93+M93</f>
        <v>2400</v>
      </c>
      <c r="I93" s="37">
        <f>J93+K93+L93</f>
        <v>360</v>
      </c>
      <c r="J93" s="30"/>
      <c r="K93" s="30"/>
      <c r="L93" s="36">
        <v>360</v>
      </c>
      <c r="M93" s="37">
        <f>N93+O93+P93+Q93+R93</f>
        <v>2040</v>
      </c>
      <c r="N93" s="36"/>
      <c r="O93" s="30"/>
      <c r="P93" s="30"/>
      <c r="Q93" s="30"/>
      <c r="R93" s="36">
        <v>2040</v>
      </c>
    </row>
    <row r="94" spans="1:18" ht="12.75">
      <c r="A94" s="39"/>
      <c r="B94" s="21"/>
      <c r="C94" s="30"/>
      <c r="D94" s="34" t="s">
        <v>84</v>
      </c>
      <c r="E94" s="35">
        <f>F94+G94</f>
        <v>146700</v>
      </c>
      <c r="F94" s="36">
        <v>22005</v>
      </c>
      <c r="G94" s="36">
        <v>124695</v>
      </c>
      <c r="H94" s="37">
        <f>I94+M94</f>
        <v>146700</v>
      </c>
      <c r="I94" s="37">
        <f>J94+K94+L94</f>
        <v>22005</v>
      </c>
      <c r="J94" s="30"/>
      <c r="K94" s="30"/>
      <c r="L94" s="36">
        <v>22005</v>
      </c>
      <c r="M94" s="37">
        <f>N94+O94+P94+Q94+R94</f>
        <v>124695</v>
      </c>
      <c r="N94" s="36"/>
      <c r="O94" s="30"/>
      <c r="P94" s="30"/>
      <c r="Q94" s="30"/>
      <c r="R94" s="36">
        <v>124695</v>
      </c>
    </row>
    <row r="95" spans="1:18" ht="12.75">
      <c r="A95" s="39"/>
      <c r="B95" s="21"/>
      <c r="C95" s="30"/>
      <c r="D95" s="34" t="s">
        <v>61</v>
      </c>
      <c r="E95" s="35">
        <f>F95+G95</f>
        <v>240</v>
      </c>
      <c r="F95" s="36">
        <v>36</v>
      </c>
      <c r="G95" s="36">
        <v>204</v>
      </c>
      <c r="H95" s="37">
        <f>I95+M95</f>
        <v>240</v>
      </c>
      <c r="I95" s="37">
        <f>J95+K95+L95</f>
        <v>36</v>
      </c>
      <c r="J95" s="30"/>
      <c r="K95" s="30"/>
      <c r="L95" s="36">
        <v>36</v>
      </c>
      <c r="M95" s="37">
        <f>N95+O95+P95+Q95+R95</f>
        <v>204</v>
      </c>
      <c r="N95" s="36"/>
      <c r="O95" s="30"/>
      <c r="P95" s="30"/>
      <c r="Q95" s="30"/>
      <c r="R95" s="36">
        <v>204</v>
      </c>
    </row>
    <row r="96" spans="1:18" ht="12.75" customHeight="1">
      <c r="A96" s="39" t="s">
        <v>85</v>
      </c>
      <c r="B96" s="21" t="s">
        <v>34</v>
      </c>
      <c r="C96" s="50" t="s">
        <v>86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1:18" ht="12.75">
      <c r="A97" s="39"/>
      <c r="B97" s="21" t="s">
        <v>36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ht="12.75">
      <c r="A98" s="39"/>
      <c r="B98" s="21" t="s">
        <v>38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ht="12.75">
      <c r="A99" s="39"/>
      <c r="B99" s="21" t="s">
        <v>40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1:18" ht="12.75">
      <c r="A100" s="39"/>
      <c r="B100" s="21" t="s">
        <v>42</v>
      </c>
      <c r="C100" s="25"/>
      <c r="D100" s="26" t="s">
        <v>65</v>
      </c>
      <c r="E100" s="27">
        <f>F100+G100</f>
        <v>1220149.47</v>
      </c>
      <c r="F100" s="27">
        <v>160198.5</v>
      </c>
      <c r="G100" s="27">
        <v>1059950.97</v>
      </c>
      <c r="H100" s="27"/>
      <c r="I100" s="27"/>
      <c r="J100" s="52"/>
      <c r="K100" s="52"/>
      <c r="L100" s="27"/>
      <c r="M100" s="27"/>
      <c r="N100" s="27"/>
      <c r="O100" s="52"/>
      <c r="P100" s="52"/>
      <c r="Q100" s="52"/>
      <c r="R100" s="52"/>
    </row>
    <row r="101" spans="1:18" ht="12.75">
      <c r="A101" s="39"/>
      <c r="B101" s="21" t="s">
        <v>44</v>
      </c>
      <c r="C101" s="25"/>
      <c r="D101" s="26"/>
      <c r="E101" s="28">
        <f>SUM(E102:E108)</f>
        <v>251490.00000000003</v>
      </c>
      <c r="F101" s="28">
        <f>SUM(F102:F108)</f>
        <v>37723.5</v>
      </c>
      <c r="G101" s="28">
        <f>SUM(G102:G108)</f>
        <v>213766.50000000003</v>
      </c>
      <c r="H101" s="28">
        <f>SUM(H102:H110)</f>
        <v>251490.00000000003</v>
      </c>
      <c r="I101" s="28">
        <f>SUM(I102:I108)</f>
        <v>37723.5</v>
      </c>
      <c r="J101" s="28"/>
      <c r="K101" s="28"/>
      <c r="L101" s="28">
        <f>SUM(L102:L108)</f>
        <v>37723.5</v>
      </c>
      <c r="M101" s="28">
        <f>SUM(M102:M108)</f>
        <v>213766.50000000003</v>
      </c>
      <c r="N101" s="28"/>
      <c r="O101" s="52"/>
      <c r="P101" s="52"/>
      <c r="Q101" s="52"/>
      <c r="R101" s="28">
        <f>SUM(R102:R108)</f>
        <v>213766.50000000003</v>
      </c>
    </row>
    <row r="102" spans="1:18" ht="12.75">
      <c r="A102" s="39"/>
      <c r="B102" s="21"/>
      <c r="C102" s="25"/>
      <c r="D102" s="34" t="s">
        <v>55</v>
      </c>
      <c r="E102" s="35">
        <f>F102+G102</f>
        <v>11034.42</v>
      </c>
      <c r="F102" s="36">
        <f>L102</f>
        <v>1655.1399999999999</v>
      </c>
      <c r="G102" s="36">
        <v>9379.28</v>
      </c>
      <c r="H102" s="37">
        <f>I102+M102</f>
        <v>11034.42</v>
      </c>
      <c r="I102" s="37">
        <f>J102+K102+L102</f>
        <v>1655.1399999999999</v>
      </c>
      <c r="J102" s="30"/>
      <c r="K102" s="30"/>
      <c r="L102" s="36">
        <f>248.27+1406.87</f>
        <v>1655.1399999999999</v>
      </c>
      <c r="M102" s="37">
        <f>N102+O102+P102+Q102+R102</f>
        <v>9379.28</v>
      </c>
      <c r="N102" s="36"/>
      <c r="O102" s="30"/>
      <c r="P102" s="30"/>
      <c r="Q102" s="30"/>
      <c r="R102" s="36">
        <v>9379.28</v>
      </c>
    </row>
    <row r="103" spans="1:18" ht="12.75">
      <c r="A103" s="39"/>
      <c r="B103" s="21"/>
      <c r="C103" s="25"/>
      <c r="D103" s="34" t="s">
        <v>56</v>
      </c>
      <c r="E103" s="35">
        <f>F103+G103</f>
        <v>1776.27</v>
      </c>
      <c r="F103" s="36">
        <f>L103</f>
        <v>266.47</v>
      </c>
      <c r="G103" s="36">
        <v>1509.8</v>
      </c>
      <c r="H103" s="37">
        <f>I103+M103</f>
        <v>1776.27</v>
      </c>
      <c r="I103" s="37">
        <f>J103+K103+L103</f>
        <v>266.47</v>
      </c>
      <c r="J103" s="30"/>
      <c r="K103" s="30" t="s">
        <v>87</v>
      </c>
      <c r="L103" s="36">
        <f>39.97+226.5</f>
        <v>266.47</v>
      </c>
      <c r="M103" s="37">
        <f>N103+O103+P103+Q103+R103</f>
        <v>1509.8</v>
      </c>
      <c r="N103" s="36"/>
      <c r="O103" s="30"/>
      <c r="P103" s="30"/>
      <c r="Q103" s="30"/>
      <c r="R103" s="36">
        <v>1509.8</v>
      </c>
    </row>
    <row r="104" spans="1:18" ht="12.75">
      <c r="A104" s="39"/>
      <c r="B104" s="21"/>
      <c r="C104" s="25"/>
      <c r="D104" s="34" t="s">
        <v>57</v>
      </c>
      <c r="E104" s="35">
        <f>F104+G104</f>
        <v>97499.37000000001</v>
      </c>
      <c r="F104" s="36">
        <f>L104</f>
        <v>14624.91</v>
      </c>
      <c r="G104" s="36">
        <v>82874.46</v>
      </c>
      <c r="H104" s="37">
        <f>I104+M104</f>
        <v>97499.37000000001</v>
      </c>
      <c r="I104" s="37">
        <f>J104+K104+L104</f>
        <v>14624.91</v>
      </c>
      <c r="J104" s="30"/>
      <c r="K104" s="30"/>
      <c r="L104" s="36">
        <f>2193.72+12431.19</f>
        <v>14624.91</v>
      </c>
      <c r="M104" s="37">
        <f>N104+O104+P104+Q104+R104</f>
        <v>82874.46</v>
      </c>
      <c r="N104" s="36"/>
      <c r="O104" s="30"/>
      <c r="P104" s="30"/>
      <c r="Q104" s="30"/>
      <c r="R104" s="36">
        <v>82874.46</v>
      </c>
    </row>
    <row r="105" spans="1:18" ht="12.75">
      <c r="A105" s="39"/>
      <c r="B105" s="21"/>
      <c r="C105" s="25"/>
      <c r="D105" s="34" t="s">
        <v>58</v>
      </c>
      <c r="E105" s="35">
        <f>F105+G105</f>
        <v>3200</v>
      </c>
      <c r="F105" s="36">
        <f>L105</f>
        <v>480</v>
      </c>
      <c r="G105" s="36">
        <v>2720</v>
      </c>
      <c r="H105" s="37">
        <f>I105+M105</f>
        <v>3200</v>
      </c>
      <c r="I105" s="37">
        <f>J105+K105+L105</f>
        <v>480</v>
      </c>
      <c r="J105" s="30"/>
      <c r="K105" s="30"/>
      <c r="L105" s="36">
        <f>72+408</f>
        <v>480</v>
      </c>
      <c r="M105" s="37">
        <f>N105+O105+P105+Q105+R105</f>
        <v>2720</v>
      </c>
      <c r="N105" s="36"/>
      <c r="O105" s="30"/>
      <c r="P105" s="30"/>
      <c r="Q105" s="30"/>
      <c r="R105" s="36">
        <v>2720</v>
      </c>
    </row>
    <row r="106" spans="1:18" ht="12.75">
      <c r="A106" s="39"/>
      <c r="B106" s="21"/>
      <c r="C106" s="25"/>
      <c r="D106" s="34" t="s">
        <v>88</v>
      </c>
      <c r="E106" s="35">
        <f>F106+G106</f>
        <v>14600</v>
      </c>
      <c r="F106" s="36">
        <f>L106</f>
        <v>2190</v>
      </c>
      <c r="G106" s="36">
        <v>12410</v>
      </c>
      <c r="H106" s="37">
        <f>I106+M106</f>
        <v>14600</v>
      </c>
      <c r="I106" s="37">
        <f>J106+K106+L106</f>
        <v>2190</v>
      </c>
      <c r="J106" s="30"/>
      <c r="K106" s="30"/>
      <c r="L106" s="36">
        <f>328.5+1861.5</f>
        <v>2190</v>
      </c>
      <c r="M106" s="37">
        <f>N106+O106+P106+Q106+R106</f>
        <v>12410</v>
      </c>
      <c r="N106" s="36"/>
      <c r="O106" s="30"/>
      <c r="P106" s="30"/>
      <c r="Q106" s="30"/>
      <c r="R106" s="36">
        <v>12410</v>
      </c>
    </row>
    <row r="107" spans="1:18" ht="12.75">
      <c r="A107" s="39"/>
      <c r="B107" s="21"/>
      <c r="C107" s="25"/>
      <c r="D107" s="34" t="s">
        <v>59</v>
      </c>
      <c r="E107" s="35">
        <f>F107+G107</f>
        <v>122179.94</v>
      </c>
      <c r="F107" s="36">
        <f>L107</f>
        <v>18326.98</v>
      </c>
      <c r="G107" s="36">
        <v>103852.96</v>
      </c>
      <c r="H107" s="37">
        <f>I107+M107</f>
        <v>122179.94</v>
      </c>
      <c r="I107" s="37">
        <f>J107+K107+L107</f>
        <v>18326.98</v>
      </c>
      <c r="J107" s="30"/>
      <c r="K107" s="30"/>
      <c r="L107" s="36">
        <f>2749.04+15577.94</f>
        <v>18326.98</v>
      </c>
      <c r="M107" s="37">
        <f>N107+O107+P107+Q107+R107</f>
        <v>103852.96</v>
      </c>
      <c r="N107" s="36"/>
      <c r="O107" s="30"/>
      <c r="P107" s="30"/>
      <c r="Q107" s="30"/>
      <c r="R107" s="36">
        <v>103852.96</v>
      </c>
    </row>
    <row r="108" spans="1:18" ht="12.75">
      <c r="A108" s="39"/>
      <c r="B108" s="21"/>
      <c r="C108" s="25"/>
      <c r="D108" s="34" t="s">
        <v>79</v>
      </c>
      <c r="E108" s="35">
        <f>F108+G108</f>
        <v>1200</v>
      </c>
      <c r="F108" s="36">
        <f>L108</f>
        <v>180</v>
      </c>
      <c r="G108" s="36">
        <v>1020</v>
      </c>
      <c r="H108" s="37">
        <f>I108+M108</f>
        <v>1200</v>
      </c>
      <c r="I108" s="37">
        <f>J108+K108+L108</f>
        <v>180</v>
      </c>
      <c r="J108" s="30"/>
      <c r="K108" s="30"/>
      <c r="L108" s="36">
        <f>27+153</f>
        <v>180</v>
      </c>
      <c r="M108" s="37">
        <f>N108+O108+P108+Q108+R108</f>
        <v>1020</v>
      </c>
      <c r="N108" s="36"/>
      <c r="O108" s="30"/>
      <c r="P108" s="30"/>
      <c r="Q108" s="30"/>
      <c r="R108" s="36">
        <v>1020</v>
      </c>
    </row>
    <row r="109" spans="1:18" s="55" customFormat="1" ht="10.5">
      <c r="A109" s="39"/>
      <c r="B109" s="33" t="s">
        <v>48</v>
      </c>
      <c r="C109" s="53"/>
      <c r="D109" s="54"/>
      <c r="E109" s="27">
        <f>F109+G109</f>
        <v>247320</v>
      </c>
      <c r="F109" s="27">
        <v>37098</v>
      </c>
      <c r="G109" s="27">
        <v>210222</v>
      </c>
      <c r="H109" s="31"/>
      <c r="I109" s="31"/>
      <c r="J109" s="31"/>
      <c r="K109" s="31"/>
      <c r="L109" s="27"/>
      <c r="M109" s="31"/>
      <c r="N109" s="27"/>
      <c r="O109" s="31"/>
      <c r="P109" s="31"/>
      <c r="Q109" s="31"/>
      <c r="R109" s="31"/>
    </row>
    <row r="110" spans="1:18" s="55" customFormat="1" ht="10.5">
      <c r="A110" s="39"/>
      <c r="B110" s="33" t="s">
        <v>49</v>
      </c>
      <c r="C110" s="53"/>
      <c r="D110" s="54"/>
      <c r="E110" s="27">
        <f>F110+G110</f>
        <v>253620</v>
      </c>
      <c r="F110" s="27">
        <v>38043</v>
      </c>
      <c r="G110" s="27">
        <v>215577</v>
      </c>
      <c r="H110" s="31"/>
      <c r="I110" s="31"/>
      <c r="J110" s="31"/>
      <c r="K110" s="31"/>
      <c r="L110" s="27"/>
      <c r="M110" s="31"/>
      <c r="N110" s="27"/>
      <c r="O110" s="31"/>
      <c r="P110" s="31"/>
      <c r="Q110" s="31"/>
      <c r="R110" s="31"/>
    </row>
    <row r="111" spans="1:18" s="55" customFormat="1" ht="10.5">
      <c r="A111" s="39"/>
      <c r="B111" s="33" t="s">
        <v>89</v>
      </c>
      <c r="C111" s="53"/>
      <c r="D111" s="54"/>
      <c r="E111" s="27">
        <f>F111+G111</f>
        <v>262030</v>
      </c>
      <c r="F111" s="27">
        <v>39304.5</v>
      </c>
      <c r="G111" s="27">
        <v>222725.5</v>
      </c>
      <c r="H111" s="31"/>
      <c r="I111" s="31"/>
      <c r="J111" s="31"/>
      <c r="K111" s="31"/>
      <c r="L111" s="27"/>
      <c r="M111" s="31"/>
      <c r="N111" s="27"/>
      <c r="O111" s="31"/>
      <c r="P111" s="31"/>
      <c r="Q111" s="31"/>
      <c r="R111" s="31"/>
    </row>
    <row r="112" spans="1:18" ht="12.75" customHeight="1">
      <c r="A112" s="39" t="s">
        <v>90</v>
      </c>
      <c r="B112" s="21" t="s">
        <v>34</v>
      </c>
      <c r="C112" s="50" t="s">
        <v>91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ht="12.75">
      <c r="A113" s="39"/>
      <c r="B113" s="21" t="s">
        <v>36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ht="12.75">
      <c r="A114" s="39"/>
      <c r="B114" s="21" t="s">
        <v>38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ht="12.75">
      <c r="A115" s="39"/>
      <c r="B115" s="21" t="s">
        <v>40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ht="12.75">
      <c r="A116" s="39"/>
      <c r="B116" s="21" t="s">
        <v>42</v>
      </c>
      <c r="C116" s="25"/>
      <c r="D116" s="26" t="s">
        <v>92</v>
      </c>
      <c r="E116" s="56">
        <v>1089496</v>
      </c>
      <c r="F116" s="27">
        <v>163424.4</v>
      </c>
      <c r="G116" s="27">
        <v>926071.6</v>
      </c>
      <c r="H116" s="27"/>
      <c r="I116" s="27"/>
      <c r="J116" s="52"/>
      <c r="K116" s="52"/>
      <c r="L116" s="27"/>
      <c r="M116" s="56"/>
      <c r="N116" s="56"/>
      <c r="O116" s="52"/>
      <c r="P116" s="52"/>
      <c r="Q116" s="25"/>
      <c r="R116" s="25"/>
    </row>
    <row r="117" spans="1:21" ht="12.75">
      <c r="A117" s="39"/>
      <c r="B117" s="33" t="s">
        <v>44</v>
      </c>
      <c r="C117" s="25"/>
      <c r="D117" s="26"/>
      <c r="E117" s="56">
        <f>SUM(E118:E123)</f>
        <v>663121</v>
      </c>
      <c r="F117" s="56">
        <f>SUM(F118:F123)</f>
        <v>99468.15</v>
      </c>
      <c r="G117" s="57">
        <f>SUM(G118:G123)</f>
        <v>563652.85</v>
      </c>
      <c r="H117" s="57">
        <f>SUM(H118:H123)</f>
        <v>663121</v>
      </c>
      <c r="I117" s="57">
        <f>SUM(I118:I123)</f>
        <v>99468.15</v>
      </c>
      <c r="J117" s="57"/>
      <c r="K117" s="57"/>
      <c r="L117" s="57">
        <f>SUM(L118:L123)</f>
        <v>99468.15</v>
      </c>
      <c r="M117" s="57">
        <f>SUM(M118:M123)</f>
        <v>563652.85</v>
      </c>
      <c r="N117" s="57"/>
      <c r="O117" s="57"/>
      <c r="P117" s="57"/>
      <c r="Q117" s="57"/>
      <c r="R117" s="57">
        <f>SUM(R118:R123)</f>
        <v>563652.85</v>
      </c>
      <c r="S117" s="58"/>
      <c r="T117" s="58"/>
      <c r="U117" s="58"/>
    </row>
    <row r="118" spans="1:18" ht="12.75">
      <c r="A118" s="39"/>
      <c r="B118" s="3"/>
      <c r="C118" s="59"/>
      <c r="D118" s="34" t="s">
        <v>54</v>
      </c>
      <c r="E118" s="59">
        <f>F118+G118</f>
        <v>514800</v>
      </c>
      <c r="F118" s="60">
        <v>77220</v>
      </c>
      <c r="G118" s="60">
        <v>437580</v>
      </c>
      <c r="H118" s="37">
        <f>I118+M118</f>
        <v>514800</v>
      </c>
      <c r="I118" s="37">
        <f>J118+K118+L118</f>
        <v>77220</v>
      </c>
      <c r="J118" s="37"/>
      <c r="K118" s="37"/>
      <c r="L118" s="60">
        <v>77220</v>
      </c>
      <c r="M118" s="35">
        <f>SUM(N118:R118)</f>
        <v>437580</v>
      </c>
      <c r="N118" s="60"/>
      <c r="O118" s="37"/>
      <c r="P118" s="37"/>
      <c r="Q118" s="37"/>
      <c r="R118" s="60">
        <v>437580</v>
      </c>
    </row>
    <row r="119" spans="1:18" ht="12.75">
      <c r="A119" s="39"/>
      <c r="B119" s="21"/>
      <c r="C119" s="30"/>
      <c r="D119" s="34" t="s">
        <v>93</v>
      </c>
      <c r="E119" s="59">
        <f>F119+G119</f>
        <v>34000</v>
      </c>
      <c r="F119" s="61">
        <v>5100</v>
      </c>
      <c r="G119" s="61">
        <v>28900</v>
      </c>
      <c r="H119" s="37">
        <f>I119+M119</f>
        <v>34000</v>
      </c>
      <c r="I119" s="37">
        <f>J119+K119+L119</f>
        <v>5100</v>
      </c>
      <c r="J119" s="30"/>
      <c r="K119" s="30"/>
      <c r="L119" s="61">
        <v>5100</v>
      </c>
      <c r="M119" s="35">
        <f>SUM(N119:R119)</f>
        <v>28900</v>
      </c>
      <c r="N119" s="61"/>
      <c r="O119" s="30"/>
      <c r="P119" s="30"/>
      <c r="Q119" s="30"/>
      <c r="R119" s="61">
        <v>28900</v>
      </c>
    </row>
    <row r="120" spans="1:18" ht="12.75">
      <c r="A120" s="39"/>
      <c r="B120" s="21"/>
      <c r="C120" s="30"/>
      <c r="D120" s="34" t="s">
        <v>55</v>
      </c>
      <c r="E120" s="59">
        <f>F120+G120</f>
        <v>83366</v>
      </c>
      <c r="F120" s="61">
        <v>12504.9</v>
      </c>
      <c r="G120" s="61">
        <v>70861.1</v>
      </c>
      <c r="H120" s="37">
        <f>I120+M120</f>
        <v>83366</v>
      </c>
      <c r="I120" s="37">
        <f>J120+K120+L120</f>
        <v>12504.9</v>
      </c>
      <c r="J120" s="30"/>
      <c r="K120" s="30"/>
      <c r="L120" s="61">
        <v>12504.9</v>
      </c>
      <c r="M120" s="35">
        <f>SUM(N120:R120)</f>
        <v>70861.1</v>
      </c>
      <c r="N120" s="61"/>
      <c r="O120" s="30"/>
      <c r="P120" s="30"/>
      <c r="Q120" s="30"/>
      <c r="R120" s="61">
        <v>70861.1</v>
      </c>
    </row>
    <row r="121" spans="1:18" ht="12.75">
      <c r="A121" s="39"/>
      <c r="B121" s="21"/>
      <c r="C121" s="30"/>
      <c r="D121" s="34" t="s">
        <v>56</v>
      </c>
      <c r="E121" s="59">
        <f>F121+G121</f>
        <v>13440</v>
      </c>
      <c r="F121" s="61">
        <v>2016</v>
      </c>
      <c r="G121" s="61">
        <v>11424</v>
      </c>
      <c r="H121" s="37">
        <f>I121+M121</f>
        <v>13440</v>
      </c>
      <c r="I121" s="37">
        <f>J121+K121+L121</f>
        <v>2016</v>
      </c>
      <c r="J121" s="30"/>
      <c r="K121" s="30"/>
      <c r="L121" s="61">
        <v>2016</v>
      </c>
      <c r="M121" s="35">
        <f>SUM(N121:R121)</f>
        <v>11424</v>
      </c>
      <c r="N121" s="61"/>
      <c r="O121" s="30"/>
      <c r="P121" s="30"/>
      <c r="Q121" s="30"/>
      <c r="R121" s="61">
        <v>11424</v>
      </c>
    </row>
    <row r="122" spans="1:18" ht="12.75">
      <c r="A122" s="39"/>
      <c r="B122" s="21"/>
      <c r="C122" s="30"/>
      <c r="D122" s="34" t="s">
        <v>59</v>
      </c>
      <c r="E122" s="59">
        <f>F122+G122</f>
        <v>3215</v>
      </c>
      <c r="F122" s="61">
        <v>482.25</v>
      </c>
      <c r="G122" s="61">
        <v>2732.75</v>
      </c>
      <c r="H122" s="37">
        <f>I122+M122</f>
        <v>3215</v>
      </c>
      <c r="I122" s="37">
        <f>J122+K122+L122</f>
        <v>482.25</v>
      </c>
      <c r="J122" s="30"/>
      <c r="K122" s="30"/>
      <c r="L122" s="61">
        <v>482.25</v>
      </c>
      <c r="M122" s="35">
        <f>SUM(N122:R122)</f>
        <v>2732.75</v>
      </c>
      <c r="N122" s="61"/>
      <c r="O122" s="30"/>
      <c r="P122" s="30"/>
      <c r="Q122" s="30"/>
      <c r="R122" s="61">
        <v>2732.75</v>
      </c>
    </row>
    <row r="123" spans="1:18" ht="12.75">
      <c r="A123" s="39"/>
      <c r="B123" s="21"/>
      <c r="C123" s="30"/>
      <c r="D123" s="34" t="s">
        <v>94</v>
      </c>
      <c r="E123" s="59">
        <f>F123+G123</f>
        <v>14300</v>
      </c>
      <c r="F123" s="61">
        <v>2145</v>
      </c>
      <c r="G123" s="61">
        <v>12155</v>
      </c>
      <c r="H123" s="37">
        <f>I123+M123</f>
        <v>14300</v>
      </c>
      <c r="I123" s="37">
        <f>J123+K123+L123</f>
        <v>2145</v>
      </c>
      <c r="J123" s="30"/>
      <c r="K123" s="30"/>
      <c r="L123" s="61">
        <v>2145</v>
      </c>
      <c r="M123" s="35">
        <f>SUM(N123:R123)</f>
        <v>12155</v>
      </c>
      <c r="N123" s="61"/>
      <c r="O123" s="30"/>
      <c r="P123" s="30"/>
      <c r="Q123" s="30"/>
      <c r="R123" s="61">
        <v>12155</v>
      </c>
    </row>
    <row r="124" spans="1:18" ht="12.75" customHeight="1">
      <c r="A124" s="39" t="s">
        <v>95</v>
      </c>
      <c r="B124" s="21" t="s">
        <v>34</v>
      </c>
      <c r="C124" s="50" t="s">
        <v>96</v>
      </c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ht="12.75">
      <c r="A125" s="39"/>
      <c r="B125" s="21" t="s">
        <v>36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ht="12.75">
      <c r="A126" s="39"/>
      <c r="B126" s="21" t="s">
        <v>38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ht="12.75">
      <c r="A127" s="39"/>
      <c r="B127" s="21" t="s">
        <v>40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ht="12.75">
      <c r="A128" s="39"/>
      <c r="B128" s="33" t="s">
        <v>42</v>
      </c>
      <c r="C128" s="25"/>
      <c r="D128" s="26" t="s">
        <v>65</v>
      </c>
      <c r="E128" s="51">
        <f>F128+G128</f>
        <v>692408.9</v>
      </c>
      <c r="F128" s="51"/>
      <c r="G128" s="51">
        <f>323892.88+G129+G138</f>
        <v>692408.9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1:18" ht="12.75">
      <c r="A129" s="39"/>
      <c r="B129" s="33" t="s">
        <v>44</v>
      </c>
      <c r="C129" s="30"/>
      <c r="D129" s="26"/>
      <c r="E129" s="27">
        <f>SUM(E130:E137)</f>
        <v>260551.75000000003</v>
      </c>
      <c r="F129" s="27"/>
      <c r="G129" s="28">
        <f>H129</f>
        <v>260551.75000000003</v>
      </c>
      <c r="H129" s="28">
        <f>SUM(H130:H137)</f>
        <v>260551.75000000003</v>
      </c>
      <c r="I129" s="28"/>
      <c r="J129" s="28"/>
      <c r="K129" s="28"/>
      <c r="L129" s="28"/>
      <c r="M129" s="28">
        <f>SUM(M130:M137)</f>
        <v>260551.75000000003</v>
      </c>
      <c r="N129" s="28">
        <f>SUM(N130:N137)</f>
        <v>260551.75000000003</v>
      </c>
      <c r="O129" s="27"/>
      <c r="P129" s="27"/>
      <c r="Q129" s="27"/>
      <c r="R129" s="27"/>
    </row>
    <row r="130" spans="1:18" ht="12.75">
      <c r="A130" s="39"/>
      <c r="B130" s="21"/>
      <c r="C130" s="30"/>
      <c r="D130" s="34" t="s">
        <v>66</v>
      </c>
      <c r="E130" s="35">
        <f>F130+G130</f>
        <v>2031.92</v>
      </c>
      <c r="F130" s="36"/>
      <c r="G130" s="28">
        <f>H130</f>
        <v>2031.92</v>
      </c>
      <c r="H130" s="37">
        <f>I130+M130</f>
        <v>2031.92</v>
      </c>
      <c r="I130" s="37"/>
      <c r="J130" s="37"/>
      <c r="K130" s="37"/>
      <c r="L130" s="36"/>
      <c r="M130" s="37">
        <f>N130</f>
        <v>2031.92</v>
      </c>
      <c r="N130" s="36">
        <f>606.99+1424.93</f>
        <v>2031.92</v>
      </c>
      <c r="O130" s="37"/>
      <c r="P130" s="37"/>
      <c r="Q130" s="37"/>
      <c r="R130" s="37"/>
    </row>
    <row r="131" spans="1:18" ht="12.75">
      <c r="A131" s="39"/>
      <c r="B131" s="21"/>
      <c r="C131" s="30"/>
      <c r="D131" s="34" t="s">
        <v>67</v>
      </c>
      <c r="E131" s="35">
        <f>F131+G131</f>
        <v>237.17</v>
      </c>
      <c r="F131" s="36"/>
      <c r="G131" s="28">
        <f>H131</f>
        <v>237.17</v>
      </c>
      <c r="H131" s="37">
        <f>I131+M131</f>
        <v>237.17</v>
      </c>
      <c r="I131" s="37"/>
      <c r="J131" s="37"/>
      <c r="K131" s="37"/>
      <c r="L131" s="36"/>
      <c r="M131" s="37">
        <f>N131</f>
        <v>237.17</v>
      </c>
      <c r="N131" s="36">
        <f>98.5+138.67</f>
        <v>237.17</v>
      </c>
      <c r="O131" s="37"/>
      <c r="P131" s="37"/>
      <c r="Q131" s="37"/>
      <c r="R131" s="37"/>
    </row>
    <row r="132" spans="1:18" ht="12.75">
      <c r="A132" s="39"/>
      <c r="B132" s="21"/>
      <c r="C132" s="30"/>
      <c r="D132" s="34" t="s">
        <v>68</v>
      </c>
      <c r="E132" s="35">
        <f>F132+G132</f>
        <v>12987.93</v>
      </c>
      <c r="F132" s="36"/>
      <c r="G132" s="28">
        <f>H132</f>
        <v>12987.93</v>
      </c>
      <c r="H132" s="37">
        <f>I132+M132</f>
        <v>12987.93</v>
      </c>
      <c r="I132" s="37"/>
      <c r="J132" s="37"/>
      <c r="K132" s="37"/>
      <c r="L132" s="36"/>
      <c r="M132" s="37">
        <f>N132</f>
        <v>12987.93</v>
      </c>
      <c r="N132" s="36">
        <f>5409.46+7578.47</f>
        <v>12987.93</v>
      </c>
      <c r="O132" s="37"/>
      <c r="P132" s="37"/>
      <c r="Q132" s="37"/>
      <c r="R132" s="37"/>
    </row>
    <row r="133" spans="1:18" ht="12.75">
      <c r="A133" s="39"/>
      <c r="B133" s="21"/>
      <c r="C133" s="30"/>
      <c r="D133" s="34" t="s">
        <v>69</v>
      </c>
      <c r="E133" s="35">
        <f>F133+G133</f>
        <v>2442.96</v>
      </c>
      <c r="F133" s="36"/>
      <c r="G133" s="28">
        <f>H133</f>
        <v>2442.96</v>
      </c>
      <c r="H133" s="37">
        <f>I133+M133</f>
        <v>2442.96</v>
      </c>
      <c r="I133" s="37"/>
      <c r="J133" s="37"/>
      <c r="K133" s="37"/>
      <c r="L133" s="36"/>
      <c r="M133" s="37">
        <f>N133</f>
        <v>2442.96</v>
      </c>
      <c r="N133" s="36">
        <f>1010.74+1432.22</f>
        <v>2442.96</v>
      </c>
      <c r="O133" s="37"/>
      <c r="P133" s="37"/>
      <c r="Q133" s="37"/>
      <c r="R133" s="37"/>
    </row>
    <row r="134" spans="1:18" ht="12.75">
      <c r="A134" s="39"/>
      <c r="B134" s="21"/>
      <c r="C134" s="30"/>
      <c r="D134" s="34" t="s">
        <v>70</v>
      </c>
      <c r="E134" s="35">
        <f>F134+G134</f>
        <v>6186.63</v>
      </c>
      <c r="F134" s="36"/>
      <c r="G134" s="28">
        <f>H134</f>
        <v>6186.63</v>
      </c>
      <c r="H134" s="37">
        <f>I134+M134</f>
        <v>6186.63</v>
      </c>
      <c r="I134" s="37"/>
      <c r="J134" s="37"/>
      <c r="K134" s="37"/>
      <c r="L134" s="36"/>
      <c r="M134" s="37">
        <f>N134</f>
        <v>6186.63</v>
      </c>
      <c r="N134" s="36">
        <f>2526.84+3659.79</f>
        <v>6186.63</v>
      </c>
      <c r="O134" s="37"/>
      <c r="P134" s="37"/>
      <c r="Q134" s="37"/>
      <c r="R134" s="37"/>
    </row>
    <row r="135" spans="1:18" ht="12.75">
      <c r="A135" s="39"/>
      <c r="B135" s="21"/>
      <c r="C135" s="30"/>
      <c r="D135" s="34" t="s">
        <v>71</v>
      </c>
      <c r="E135" s="35">
        <f>F135+G135</f>
        <v>234568.69</v>
      </c>
      <c r="F135" s="36"/>
      <c r="G135" s="28">
        <f>H135</f>
        <v>234568.69</v>
      </c>
      <c r="H135" s="37">
        <f>I135+M135</f>
        <v>234568.69</v>
      </c>
      <c r="I135" s="37"/>
      <c r="J135" s="37"/>
      <c r="K135" s="37"/>
      <c r="L135" s="36"/>
      <c r="M135" s="37">
        <f>N135</f>
        <v>234568.69</v>
      </c>
      <c r="N135" s="36">
        <f>97493.05+137075.64</f>
        <v>234568.69</v>
      </c>
      <c r="O135" s="37"/>
      <c r="P135" s="37"/>
      <c r="Q135" s="37"/>
      <c r="R135" s="37"/>
    </row>
    <row r="136" spans="1:18" ht="12.75">
      <c r="A136" s="39"/>
      <c r="B136" s="21"/>
      <c r="C136" s="30"/>
      <c r="D136" s="34" t="s">
        <v>72</v>
      </c>
      <c r="E136" s="35">
        <f>F136+G136</f>
        <v>142.53</v>
      </c>
      <c r="F136" s="36"/>
      <c r="G136" s="28">
        <f>H136</f>
        <v>142.53</v>
      </c>
      <c r="H136" s="37">
        <f>I136+M136</f>
        <v>142.53</v>
      </c>
      <c r="I136" s="37"/>
      <c r="J136" s="37"/>
      <c r="K136" s="37"/>
      <c r="L136" s="36"/>
      <c r="M136" s="37">
        <f>N136</f>
        <v>142.53</v>
      </c>
      <c r="N136" s="36">
        <f>60.64+81.89</f>
        <v>142.53</v>
      </c>
      <c r="O136" s="37"/>
      <c r="P136" s="37"/>
      <c r="Q136" s="37"/>
      <c r="R136" s="37"/>
    </row>
    <row r="137" spans="1:18" ht="12.75">
      <c r="A137" s="39"/>
      <c r="B137" s="21"/>
      <c r="C137" s="30"/>
      <c r="D137" s="34" t="s">
        <v>74</v>
      </c>
      <c r="E137" s="35">
        <f>F137+G137</f>
        <v>1953.9199999999998</v>
      </c>
      <c r="F137" s="36"/>
      <c r="G137" s="28">
        <f>H137</f>
        <v>1953.9199999999998</v>
      </c>
      <c r="H137" s="37">
        <f>I137+M137</f>
        <v>1953.9199999999998</v>
      </c>
      <c r="I137" s="37"/>
      <c r="J137" s="37"/>
      <c r="K137" s="37"/>
      <c r="L137" s="36"/>
      <c r="M137" s="37">
        <f>N137</f>
        <v>1953.9199999999998</v>
      </c>
      <c r="N137" s="36">
        <f>758.05+1195.87</f>
        <v>1953.9199999999998</v>
      </c>
      <c r="O137" s="37"/>
      <c r="P137" s="37"/>
      <c r="Q137" s="37"/>
      <c r="R137" s="37"/>
    </row>
    <row r="138" spans="1:18" ht="12.75">
      <c r="A138" s="39"/>
      <c r="B138" s="33" t="s">
        <v>48</v>
      </c>
      <c r="C138" s="30"/>
      <c r="D138" s="30"/>
      <c r="E138" s="27">
        <v>107964.27</v>
      </c>
      <c r="F138" s="27"/>
      <c r="G138" s="28">
        <v>107964.27</v>
      </c>
      <c r="H138" s="28"/>
      <c r="I138" s="28"/>
      <c r="J138" s="28"/>
      <c r="K138" s="28"/>
      <c r="L138" s="28"/>
      <c r="M138" s="28"/>
      <c r="N138" s="28"/>
      <c r="O138" s="27"/>
      <c r="P138" s="27"/>
      <c r="Q138" s="27"/>
      <c r="R138" s="27"/>
    </row>
    <row r="139" spans="1:18" ht="12.75" customHeight="1">
      <c r="A139" s="39" t="s">
        <v>97</v>
      </c>
      <c r="B139" s="21" t="s">
        <v>34</v>
      </c>
      <c r="C139" s="50" t="s">
        <v>98</v>
      </c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ht="12.75">
      <c r="A140" s="39"/>
      <c r="B140" s="21" t="s">
        <v>36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ht="12.75">
      <c r="A141" s="39"/>
      <c r="B141" s="21" t="s">
        <v>38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ht="12.75">
      <c r="A142" s="39"/>
      <c r="B142" s="21" t="s">
        <v>40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ht="12.75">
      <c r="A143" s="39"/>
      <c r="B143" s="21" t="s">
        <v>42</v>
      </c>
      <c r="C143" s="25"/>
      <c r="D143" s="26" t="s">
        <v>53</v>
      </c>
      <c r="E143" s="27">
        <v>569013.6</v>
      </c>
      <c r="F143" s="27">
        <v>85352.04</v>
      </c>
      <c r="G143" s="27">
        <v>483661.56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ht="12.75">
      <c r="A144" s="39"/>
      <c r="B144" s="33" t="s">
        <v>44</v>
      </c>
      <c r="C144" s="25"/>
      <c r="D144" s="26"/>
      <c r="E144" s="27">
        <f>SUM(E145:E152)</f>
        <v>444413.2</v>
      </c>
      <c r="F144" s="27">
        <f>SUM(F145:F152)</f>
        <v>66661.98000000001</v>
      </c>
      <c r="G144" s="28">
        <f>SUM(G145:G152)</f>
        <v>377751.22</v>
      </c>
      <c r="H144" s="28">
        <f>SUM(H145:H152)</f>
        <v>444413.2</v>
      </c>
      <c r="I144" s="28">
        <f>SUM(I145:I152)</f>
        <v>66661.98000000001</v>
      </c>
      <c r="J144" s="28"/>
      <c r="K144" s="28"/>
      <c r="L144" s="28">
        <f>SUM(L145:L152)</f>
        <v>66661.98000000001</v>
      </c>
      <c r="M144" s="28">
        <f>SUM(M145:M152)</f>
        <v>377751.22</v>
      </c>
      <c r="N144" s="28"/>
      <c r="O144" s="27"/>
      <c r="P144" s="27"/>
      <c r="Q144" s="27"/>
      <c r="R144" s="28">
        <f>SUM(R145:R152)</f>
        <v>377751.22</v>
      </c>
    </row>
    <row r="145" spans="1:18" ht="12.75">
      <c r="A145" s="39"/>
      <c r="B145" s="3"/>
      <c r="C145" s="59"/>
      <c r="D145" s="34" t="s">
        <v>54</v>
      </c>
      <c r="E145" s="59">
        <f>F145+G145</f>
        <v>108406.14</v>
      </c>
      <c r="F145" s="60">
        <v>16260.92</v>
      </c>
      <c r="G145" s="60">
        <v>92145.22</v>
      </c>
      <c r="H145" s="37">
        <f>I145+M145</f>
        <v>108406.14</v>
      </c>
      <c r="I145" s="37">
        <f>J145+K145+L145</f>
        <v>16260.92</v>
      </c>
      <c r="J145" s="37"/>
      <c r="K145" s="37"/>
      <c r="L145" s="36">
        <v>16260.92</v>
      </c>
      <c r="M145" s="35">
        <f>R145</f>
        <v>92145.22</v>
      </c>
      <c r="N145" s="60"/>
      <c r="O145" s="37"/>
      <c r="P145" s="37"/>
      <c r="Q145" s="37"/>
      <c r="R145" s="60">
        <v>92145.22</v>
      </c>
    </row>
    <row r="146" spans="1:18" ht="12.75">
      <c r="A146" s="39"/>
      <c r="B146" s="21"/>
      <c r="C146" s="30"/>
      <c r="D146" s="34" t="s">
        <v>55</v>
      </c>
      <c r="E146" s="59">
        <f>F146+G146</f>
        <v>37548.9</v>
      </c>
      <c r="F146" s="36">
        <v>5632.34</v>
      </c>
      <c r="G146" s="36">
        <v>31916.56</v>
      </c>
      <c r="H146" s="37">
        <f>I146+M146</f>
        <v>37548.9</v>
      </c>
      <c r="I146" s="37">
        <f>J146+K146+L146</f>
        <v>5632.34</v>
      </c>
      <c r="J146" s="37"/>
      <c r="K146" s="37"/>
      <c r="L146" s="36">
        <v>5632.34</v>
      </c>
      <c r="M146" s="35">
        <f>R146</f>
        <v>31916.56</v>
      </c>
      <c r="N146" s="36"/>
      <c r="O146" s="37"/>
      <c r="P146" s="37"/>
      <c r="Q146" s="37"/>
      <c r="R146" s="36">
        <v>31916.56</v>
      </c>
    </row>
    <row r="147" spans="1:18" ht="12.75">
      <c r="A147" s="39"/>
      <c r="B147" s="21"/>
      <c r="C147" s="30"/>
      <c r="D147" s="34" t="s">
        <v>56</v>
      </c>
      <c r="E147" s="59">
        <f>F147+G147</f>
        <v>5958.18</v>
      </c>
      <c r="F147" s="36">
        <v>893.72</v>
      </c>
      <c r="G147" s="36">
        <v>5064.46</v>
      </c>
      <c r="H147" s="37">
        <f>I147+M147</f>
        <v>5958.18</v>
      </c>
      <c r="I147" s="37">
        <f>J147+K147+L147</f>
        <v>893.72</v>
      </c>
      <c r="J147" s="37"/>
      <c r="K147" s="37"/>
      <c r="L147" s="36">
        <v>893.72</v>
      </c>
      <c r="M147" s="35">
        <f>R147</f>
        <v>5064.46</v>
      </c>
      <c r="N147" s="36"/>
      <c r="O147" s="37"/>
      <c r="P147" s="37"/>
      <c r="Q147" s="37"/>
      <c r="R147" s="36">
        <v>5064.46</v>
      </c>
    </row>
    <row r="148" spans="1:18" ht="12.75">
      <c r="A148" s="39"/>
      <c r="B148" s="21"/>
      <c r="C148" s="30"/>
      <c r="D148" s="34" t="s">
        <v>57</v>
      </c>
      <c r="E148" s="59">
        <f>F148+G148</f>
        <v>134786.78</v>
      </c>
      <c r="F148" s="36">
        <v>20218.02</v>
      </c>
      <c r="G148" s="36">
        <v>114568.76</v>
      </c>
      <c r="H148" s="37">
        <f>I148+M148</f>
        <v>134786.78</v>
      </c>
      <c r="I148" s="37">
        <f>J148+K148+L148</f>
        <v>20218.02</v>
      </c>
      <c r="J148" s="37"/>
      <c r="K148" s="37"/>
      <c r="L148" s="36">
        <v>20218.02</v>
      </c>
      <c r="M148" s="35">
        <f>R148</f>
        <v>114568.76</v>
      </c>
      <c r="N148" s="36"/>
      <c r="O148" s="37"/>
      <c r="P148" s="37"/>
      <c r="Q148" s="37"/>
      <c r="R148" s="36">
        <v>114568.76</v>
      </c>
    </row>
    <row r="149" spans="1:18" ht="12.75">
      <c r="A149" s="39"/>
      <c r="B149" s="21"/>
      <c r="C149" s="30"/>
      <c r="D149" s="34" t="s">
        <v>58</v>
      </c>
      <c r="E149" s="59">
        <f>F149+G149</f>
        <v>22621.2</v>
      </c>
      <c r="F149" s="36">
        <v>3393.18</v>
      </c>
      <c r="G149" s="36">
        <v>19228.02</v>
      </c>
      <c r="H149" s="37">
        <f>I149+M149</f>
        <v>22621.2</v>
      </c>
      <c r="I149" s="37">
        <f>J149+K149+L149</f>
        <v>3393.18</v>
      </c>
      <c r="J149" s="37"/>
      <c r="K149" s="37"/>
      <c r="L149" s="36">
        <v>3393.18</v>
      </c>
      <c r="M149" s="35">
        <f>R149</f>
        <v>19228.02</v>
      </c>
      <c r="N149" s="36"/>
      <c r="O149" s="37"/>
      <c r="P149" s="37"/>
      <c r="Q149" s="37"/>
      <c r="R149" s="36">
        <v>19228.02</v>
      </c>
    </row>
    <row r="150" spans="1:18" ht="12.75">
      <c r="A150" s="39"/>
      <c r="B150" s="21"/>
      <c r="C150" s="30"/>
      <c r="D150" s="34" t="s">
        <v>59</v>
      </c>
      <c r="E150" s="59">
        <f>F150+G150</f>
        <v>123898</v>
      </c>
      <c r="F150" s="36">
        <v>18584.7</v>
      </c>
      <c r="G150" s="36">
        <v>105313.3</v>
      </c>
      <c r="H150" s="37">
        <f>I150+M150</f>
        <v>123898</v>
      </c>
      <c r="I150" s="37">
        <f>J150+K150+L150</f>
        <v>18584.7</v>
      </c>
      <c r="J150" s="37"/>
      <c r="K150" s="37"/>
      <c r="L150" s="36">
        <v>18584.7</v>
      </c>
      <c r="M150" s="35">
        <f>R150</f>
        <v>105313.3</v>
      </c>
      <c r="N150" s="36"/>
      <c r="O150" s="37"/>
      <c r="P150" s="37"/>
      <c r="Q150" s="37"/>
      <c r="R150" s="36">
        <v>105313.3</v>
      </c>
    </row>
    <row r="151" spans="1:18" ht="12.75">
      <c r="A151" s="39"/>
      <c r="B151" s="21"/>
      <c r="C151" s="30"/>
      <c r="D151" s="34" t="s">
        <v>60</v>
      </c>
      <c r="E151" s="59">
        <f>F151+G151</f>
        <v>10944</v>
      </c>
      <c r="F151" s="36">
        <v>1641.6</v>
      </c>
      <c r="G151" s="36">
        <v>9302.4</v>
      </c>
      <c r="H151" s="37">
        <f>I151+M151</f>
        <v>10944</v>
      </c>
      <c r="I151" s="37">
        <f>J151+K151+L151</f>
        <v>1641.6</v>
      </c>
      <c r="J151" s="37"/>
      <c r="K151" s="37"/>
      <c r="L151" s="36">
        <v>1641.6</v>
      </c>
      <c r="M151" s="35">
        <f>R151</f>
        <v>9302.4</v>
      </c>
      <c r="N151" s="36"/>
      <c r="O151" s="37"/>
      <c r="P151" s="37"/>
      <c r="Q151" s="37"/>
      <c r="R151" s="36">
        <v>9302.4</v>
      </c>
    </row>
    <row r="152" spans="1:18" ht="12.75">
      <c r="A152" s="39"/>
      <c r="B152" s="21"/>
      <c r="C152" s="30"/>
      <c r="D152" s="34" t="s">
        <v>99</v>
      </c>
      <c r="E152" s="59">
        <f>F152+G152</f>
        <v>250</v>
      </c>
      <c r="F152" s="36">
        <v>37.5</v>
      </c>
      <c r="G152" s="36">
        <v>212.5</v>
      </c>
      <c r="H152" s="37">
        <f>I152+M152</f>
        <v>250</v>
      </c>
      <c r="I152" s="37">
        <f>J152+K152+L152</f>
        <v>37.5</v>
      </c>
      <c r="J152" s="37"/>
      <c r="K152" s="37"/>
      <c r="L152" s="36">
        <v>37.5</v>
      </c>
      <c r="M152" s="35">
        <f>R152</f>
        <v>212.5</v>
      </c>
      <c r="N152" s="36"/>
      <c r="O152" s="37"/>
      <c r="P152" s="37"/>
      <c r="Q152" s="37"/>
      <c r="R152" s="36">
        <v>212.5</v>
      </c>
    </row>
    <row r="153" spans="1:19" s="19" customFormat="1" ht="42" customHeight="1">
      <c r="A153" s="62" t="s">
        <v>100</v>
      </c>
      <c r="B153" s="62"/>
      <c r="C153" s="63" t="s">
        <v>32</v>
      </c>
      <c r="D153" s="63"/>
      <c r="E153" s="64">
        <f>E17+E34</f>
        <v>56353973.33</v>
      </c>
      <c r="F153" s="64">
        <f>F17+F34</f>
        <v>21443345.25</v>
      </c>
      <c r="G153" s="65">
        <f>G17+G34</f>
        <v>34910588.08</v>
      </c>
      <c r="H153" s="65">
        <f>H34+H17</f>
        <v>19037493.02</v>
      </c>
      <c r="I153" s="65">
        <f>I34+I17</f>
        <v>7082966.32</v>
      </c>
      <c r="J153" s="65"/>
      <c r="K153" s="65"/>
      <c r="L153" s="65">
        <f>L34+L17</f>
        <v>7082966.32</v>
      </c>
      <c r="M153" s="65">
        <f>M34+M17</f>
        <v>11954526.7</v>
      </c>
      <c r="N153" s="65">
        <f>N34+N17</f>
        <v>2094084.8199999998</v>
      </c>
      <c r="O153" s="65"/>
      <c r="P153" s="65"/>
      <c r="Q153" s="65"/>
      <c r="R153" s="65">
        <f>R34+R17</f>
        <v>9860441.88</v>
      </c>
      <c r="S153" s="49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66" t="s">
        <v>101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67" t="s">
        <v>102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2"/>
      <c r="L156" s="2"/>
      <c r="M156" s="2"/>
      <c r="N156" s="2"/>
      <c r="O156" s="2"/>
      <c r="P156" s="2"/>
      <c r="Q156" s="2"/>
      <c r="R156" s="2"/>
    </row>
    <row r="157" spans="1:5" ht="12.75">
      <c r="A157" s="68"/>
      <c r="B157" s="68"/>
      <c r="C157" s="68"/>
      <c r="D157" s="68"/>
      <c r="E157" s="68"/>
    </row>
  </sheetData>
  <mergeCells count="66">
    <mergeCell ref="Q1:R1"/>
    <mergeCell ref="Q2:R2"/>
    <mergeCell ref="Q3:R3"/>
    <mergeCell ref="Q4:R4"/>
    <mergeCell ref="Q5:R5"/>
    <mergeCell ref="A7:Q7"/>
    <mergeCell ref="A8:Q8"/>
    <mergeCell ref="A10:A15"/>
    <mergeCell ref="B10:B15"/>
    <mergeCell ref="C10:C15"/>
    <mergeCell ref="D10:D15"/>
    <mergeCell ref="E10:E15"/>
    <mergeCell ref="F10:G10"/>
    <mergeCell ref="H10:R10"/>
    <mergeCell ref="F11:F15"/>
    <mergeCell ref="G11:G15"/>
    <mergeCell ref="H11:R11"/>
    <mergeCell ref="H12:H15"/>
    <mergeCell ref="I12:R12"/>
    <mergeCell ref="I13:L13"/>
    <mergeCell ref="M13:R13"/>
    <mergeCell ref="I14:I15"/>
    <mergeCell ref="J14:L14"/>
    <mergeCell ref="M14:M15"/>
    <mergeCell ref="N14:R14"/>
    <mergeCell ref="C17:D17"/>
    <mergeCell ref="A18:A24"/>
    <mergeCell ref="C18:R18"/>
    <mergeCell ref="C19:R19"/>
    <mergeCell ref="C20:R20"/>
    <mergeCell ref="C21:R21"/>
    <mergeCell ref="D22:D23"/>
    <mergeCell ref="A25:A33"/>
    <mergeCell ref="C25:R25"/>
    <mergeCell ref="C26:R26"/>
    <mergeCell ref="C27:R27"/>
    <mergeCell ref="C28:R28"/>
    <mergeCell ref="D29:D30"/>
    <mergeCell ref="C34:D34"/>
    <mergeCell ref="A35:A49"/>
    <mergeCell ref="C35:R38"/>
    <mergeCell ref="D39:D40"/>
    <mergeCell ref="A50:A65"/>
    <mergeCell ref="C50:R53"/>
    <mergeCell ref="D54:D55"/>
    <mergeCell ref="A66:A80"/>
    <mergeCell ref="C66:R69"/>
    <mergeCell ref="D70:D71"/>
    <mergeCell ref="A81:A95"/>
    <mergeCell ref="C81:R84"/>
    <mergeCell ref="D85:D86"/>
    <mergeCell ref="A96:A111"/>
    <mergeCell ref="C96:R99"/>
    <mergeCell ref="D100:D101"/>
    <mergeCell ref="A112:A123"/>
    <mergeCell ref="C112:R115"/>
    <mergeCell ref="D116:D117"/>
    <mergeCell ref="A124:A138"/>
    <mergeCell ref="C124:R127"/>
    <mergeCell ref="D128:D129"/>
    <mergeCell ref="A139:A152"/>
    <mergeCell ref="C139:R142"/>
    <mergeCell ref="D143:D144"/>
    <mergeCell ref="A153:B153"/>
    <mergeCell ref="C153:D153"/>
    <mergeCell ref="A155:J155"/>
  </mergeCells>
  <printOptions/>
  <pageMargins left="0.7479166666666667" right="0.7479166666666667" top="0.9840277777777777" bottom="0.9840277777777777" header="0.5118055555555555" footer="0.5118055555555555"/>
  <pageSetup fitToHeight="4" fitToWidth="1" horizontalDpi="300" verticalDpi="300" orientation="landscape" paperSize="9"/>
  <rowBreaks count="3" manualBreakCount="3">
    <brk id="34" max="255" man="1"/>
    <brk id="80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2009-12-30T09:31:38Z</cp:lastPrinted>
  <dcterms:modified xsi:type="dcterms:W3CDTF">2009-12-30T10:11:43Z</dcterms:modified>
  <cp:category/>
  <cp:version/>
  <cp:contentType/>
  <cp:contentStatus/>
  <cp:revision>125</cp:revision>
</cp:coreProperties>
</file>